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exey.chekunov\Documents\"/>
    </mc:Choice>
  </mc:AlternateContent>
  <bookViews>
    <workbookView xWindow="245" yWindow="1454" windowWidth="20119" windowHeight="6616" tabRatio="850" firstSheet="1" activeTab="5"/>
  </bookViews>
  <sheets>
    <sheet name="Лист1" sheetId="1" state="hidden" r:id="rId1"/>
    <sheet name="Справка" sheetId="2" r:id="rId2"/>
    <sheet name="Расчет снега" sheetId="3" r:id="rId3"/>
    <sheet name="Расчет гололеда" sheetId="4" state="hidden" r:id="rId4"/>
    <sheet name="Выбор конфигурации" sheetId="5" r:id="rId5"/>
    <sheet name="Одностоечная" sheetId="6" r:id="rId6"/>
    <sheet name="Плоская" sheetId="7" r:id="rId7"/>
    <sheet name="Фермовая" sheetId="8" r:id="rId8"/>
    <sheet name="Безригельная верхняя" sheetId="9" r:id="rId9"/>
    <sheet name="Безригельная боковая" sheetId="10" r:id="rId10"/>
    <sheet name="Лист2" sheetId="11" r:id="rId11"/>
  </sheets>
  <calcPr calcId="162913"/>
  <customWorkbookViews>
    <customWorkbookView name="chekunidze - Личное представление" guid="{A98B5FEF-3EC3-4722-9E97-94D4371E835A}" mergeInterval="0" personalView="1" maximized="1" xWindow="-8" yWindow="-8" windowWidth="1936" windowHeight="1062" tabRatio="718" activeSheetId="6"/>
    <customWorkbookView name="Унрайн Анастасия Андреевна - Личное представление" guid="{69D5BFA0-9323-4FEC-9D80-D8D82BC4E7DD}" mergeInterval="0" personalView="1" maximized="1" windowWidth="1360" windowHeight="543" tabRatio="718" activeSheetId="3" showComments="commIndAndComment"/>
  </customWorkbookViews>
</workbook>
</file>

<file path=xl/calcChain.xml><?xml version="1.0" encoding="utf-8"?>
<calcChain xmlns="http://schemas.openxmlformats.org/spreadsheetml/2006/main">
  <c r="D23" i="6" l="1"/>
  <c r="E39" i="6" l="1"/>
  <c r="E40" i="6"/>
  <c r="C5" i="3" l="1"/>
  <c r="C7" i="9" l="1"/>
  <c r="C8" i="8"/>
  <c r="C9" i="8"/>
  <c r="C10" i="8" s="1"/>
  <c r="C9" i="7"/>
  <c r="C8" i="7"/>
  <c r="C8" i="3"/>
  <c r="C9" i="3" s="1"/>
  <c r="E23" i="6"/>
  <c r="E34" i="7"/>
  <c r="E35" i="8"/>
  <c r="E36" i="8" s="1"/>
  <c r="E34" i="8"/>
  <c r="E81" i="8"/>
  <c r="E82" i="8" s="1"/>
  <c r="E83" i="8" s="1"/>
  <c r="E68" i="8"/>
  <c r="E69" i="8" s="1"/>
  <c r="E70" i="8" s="1"/>
  <c r="E55" i="8"/>
  <c r="E56" i="8" s="1"/>
  <c r="E57" i="8" s="1"/>
  <c r="E80" i="7"/>
  <c r="E81" i="7" s="1"/>
  <c r="E82" i="7" s="1"/>
  <c r="E67" i="7"/>
  <c r="E68" i="7" s="1"/>
  <c r="E69" i="7" s="1"/>
  <c r="E54" i="7"/>
  <c r="E55" i="7" s="1"/>
  <c r="E56" i="7" s="1"/>
  <c r="E56" i="6"/>
  <c r="E57" i="6" s="1"/>
  <c r="E58" i="6" s="1"/>
  <c r="E48" i="6"/>
  <c r="E49" i="6" s="1"/>
  <c r="E50" i="6" s="1"/>
  <c r="E41" i="6"/>
  <c r="E42" i="6" s="1"/>
  <c r="C7" i="4" l="1"/>
  <c r="C5" i="4"/>
  <c r="C8" i="4" l="1"/>
  <c r="E76" i="7" l="1"/>
  <c r="E75" i="7"/>
  <c r="E77" i="8"/>
  <c r="E76" i="8"/>
  <c r="E75" i="8"/>
  <c r="E64" i="8"/>
  <c r="E63" i="8"/>
  <c r="E62" i="8"/>
  <c r="E51" i="8"/>
  <c r="E50" i="8"/>
  <c r="E52" i="8" s="1"/>
  <c r="E53" i="8" s="1"/>
  <c r="E54" i="8" s="1"/>
  <c r="E49" i="8"/>
  <c r="E74" i="7"/>
  <c r="E63" i="7"/>
  <c r="E61" i="7"/>
  <c r="E62" i="7"/>
  <c r="E50" i="7"/>
  <c r="E49" i="7"/>
  <c r="E48" i="7"/>
  <c r="E55" i="6"/>
  <c r="E47" i="6"/>
  <c r="F34" i="8"/>
  <c r="D34" i="8"/>
  <c r="E65" i="8" l="1"/>
  <c r="E66" i="8" s="1"/>
  <c r="E67" i="8" s="1"/>
  <c r="E78" i="8"/>
  <c r="E79" i="8" s="1"/>
  <c r="E80" i="8" s="1"/>
  <c r="E77" i="7"/>
  <c r="E78" i="7" s="1"/>
  <c r="E79" i="7" s="1"/>
  <c r="E64" i="7"/>
  <c r="E65" i="7" s="1"/>
  <c r="E66" i="7" s="1"/>
  <c r="E51" i="7"/>
  <c r="E52" i="7" s="1"/>
  <c r="E53" i="7" s="1"/>
  <c r="C8" i="10" l="1"/>
  <c r="E19" i="10" l="1"/>
  <c r="E20" i="10" s="1"/>
  <c r="E21" i="10" s="1"/>
  <c r="E22" i="10" s="1"/>
  <c r="E13" i="10"/>
  <c r="E14" i="10"/>
  <c r="E15" i="10"/>
  <c r="E16" i="10" l="1"/>
  <c r="E17" i="10" s="1"/>
  <c r="E18" i="10" s="1"/>
  <c r="E14" i="9" l="1"/>
  <c r="E21" i="9"/>
  <c r="E22" i="9" s="1"/>
  <c r="E23" i="9" s="1"/>
  <c r="E18" i="9"/>
  <c r="E19" i="9" s="1"/>
  <c r="E20" i="9" s="1"/>
  <c r="E12" i="9"/>
  <c r="E13" i="9"/>
  <c r="E15" i="9" l="1"/>
  <c r="E16" i="9" s="1"/>
  <c r="E17" i="9" s="1"/>
  <c r="E18" i="7" l="1"/>
  <c r="E24" i="7"/>
  <c r="E17" i="7" l="1"/>
  <c r="E23" i="7"/>
  <c r="D34" i="7"/>
  <c r="C9" i="6" l="1"/>
  <c r="C10" i="6" s="1"/>
  <c r="E17" i="6" s="1"/>
  <c r="E18" i="6" s="1"/>
  <c r="E19" i="6" s="1"/>
  <c r="C8" i="6"/>
  <c r="C11" i="6" s="1"/>
  <c r="E28" i="8" l="1"/>
  <c r="E29" i="8" s="1"/>
  <c r="E30" i="8" s="1"/>
  <c r="E24" i="8"/>
  <c r="E23" i="8"/>
  <c r="C11" i="8"/>
  <c r="E31" i="8" s="1"/>
  <c r="E18" i="8"/>
  <c r="E17" i="8"/>
  <c r="E37" i="8"/>
  <c r="E22" i="8"/>
  <c r="E16" i="8"/>
  <c r="E16" i="6"/>
  <c r="E15" i="6"/>
  <c r="C10" i="7"/>
  <c r="E28" i="7" s="1"/>
  <c r="E29" i="7" s="1"/>
  <c r="E30" i="7" s="1"/>
  <c r="E25" i="8" l="1"/>
  <c r="E26" i="8" s="1"/>
  <c r="E27" i="8" s="1"/>
  <c r="E19" i="8"/>
  <c r="E20" i="8" s="1"/>
  <c r="E21" i="8" s="1"/>
  <c r="E33" i="8"/>
  <c r="E32" i="8"/>
  <c r="E22" i="7" l="1"/>
  <c r="E25" i="7" s="1"/>
  <c r="E26" i="7" s="1"/>
  <c r="E27" i="7" s="1"/>
  <c r="E35" i="7"/>
  <c r="E36" i="7" s="1"/>
  <c r="E37" i="7" s="1"/>
  <c r="E16" i="7" l="1"/>
  <c r="C11" i="7"/>
  <c r="E31" i="7" s="1"/>
  <c r="E33" i="7" s="1"/>
  <c r="E32" i="7" l="1"/>
  <c r="E19" i="7"/>
  <c r="E20" i="7" s="1"/>
  <c r="E21" i="7" s="1"/>
  <c r="E24" i="6" l="1"/>
  <c r="E20" i="6" l="1"/>
  <c r="E26" i="6"/>
  <c r="E25" i="6"/>
  <c r="E21" i="6" l="1"/>
  <c r="E22" i="6"/>
</calcChain>
</file>

<file path=xl/sharedStrings.xml><?xml version="1.0" encoding="utf-8"?>
<sst xmlns="http://schemas.openxmlformats.org/spreadsheetml/2006/main" count="836" uniqueCount="230">
  <si>
    <t>Ригель</t>
  </si>
  <si>
    <t>CRS3000HDZ</t>
  </si>
  <si>
    <t>Длина трассы</t>
  </si>
  <si>
    <t>м</t>
  </si>
  <si>
    <t>Одностоечная</t>
  </si>
  <si>
    <t>шт</t>
  </si>
  <si>
    <t>CRB1000HDZ</t>
  </si>
  <si>
    <t>Код</t>
  </si>
  <si>
    <t>Описание</t>
  </si>
  <si>
    <t>Кол-во</t>
  </si>
  <si>
    <t>Ед.изм</t>
  </si>
  <si>
    <t>Часть</t>
  </si>
  <si>
    <t>CRS1000HDZ</t>
  </si>
  <si>
    <t>CRS2000HDZ</t>
  </si>
  <si>
    <t>BBD4140HDZ</t>
  </si>
  <si>
    <t>Результат расчета</t>
  </si>
  <si>
    <t>Параметр</t>
  </si>
  <si>
    <t>Шайба кузовная 12</t>
  </si>
  <si>
    <t>Стойка кабельной эстакады</t>
  </si>
  <si>
    <t>Скоба крепежная</t>
  </si>
  <si>
    <t>CM111200HDZ</t>
  </si>
  <si>
    <t>BBD4120HDZ</t>
  </si>
  <si>
    <t>BBD4130HDZ</t>
  </si>
  <si>
    <t>BBD4150HDZ</t>
  </si>
  <si>
    <t>BBD4160HDZ</t>
  </si>
  <si>
    <t>ВЫБРАТЬ КОД!</t>
  </si>
  <si>
    <t>Подвес 200 мм</t>
  </si>
  <si>
    <t>Подвес 300 мм</t>
  </si>
  <si>
    <t>Подвес 400 мм</t>
  </si>
  <si>
    <t>Подвес 500 мм</t>
  </si>
  <si>
    <t>Подвес 600 мм</t>
  </si>
  <si>
    <t>Параметры трассы</t>
  </si>
  <si>
    <t>Значение</t>
  </si>
  <si>
    <t>Ед. измерения</t>
  </si>
  <si>
    <t>Шаг колонн</t>
  </si>
  <si>
    <t>Стойка кабельной эстакады L=3 м, горячий цинк</t>
  </si>
  <si>
    <t>Универсальная стойка для всех компоновок</t>
  </si>
  <si>
    <t>Раскос кабельной эстакады короткий, горячий цинк</t>
  </si>
  <si>
    <t>Сборка секций плоской и фермовой компоновок</t>
  </si>
  <si>
    <t>CRR1000HDZ</t>
  </si>
  <si>
    <t>Консоль двойная, 41х41 мм, осн. 200 мм, горячий цинк</t>
  </si>
  <si>
    <t>Применяется в качестве подвеса в одностоечной и плоской компоновках</t>
  </si>
  <si>
    <t>Усиленная консоль 200 мм, горячий цинк</t>
  </si>
  <si>
    <t>Кабельная полка для прокладки кабеля в лотках или открытым способом</t>
  </si>
  <si>
    <t>BBH6020HDZ</t>
  </si>
  <si>
    <t>Стойка кабельной эстакады L=2 м, горячий цинк</t>
  </si>
  <si>
    <t>Стойка кабельной эстакады L=1 м, горячий цинк</t>
  </si>
  <si>
    <t>Крепежная скоба, горячий цинк</t>
  </si>
  <si>
    <t>Раскос кабельной эстакады длинный, горячий цинк</t>
  </si>
  <si>
    <t>Консоль двойная, 41х41 мм, осн. 300 мм, горячий цинк</t>
  </si>
  <si>
    <t>Консоль двойная, 41х41 мм, осн. 400 мм, горячий цинк</t>
  </si>
  <si>
    <t>Консоль двойная, 41х41 мм, осн. 500 мм, горячий цинк</t>
  </si>
  <si>
    <t>Консоль двойная, 41х41 мм, осн. 600 мм, горячий цинк</t>
  </si>
  <si>
    <t>Усиленная консоль 300 мм, горячий цинк</t>
  </si>
  <si>
    <t>Усиленная консоль 400 мм, горячий цинк</t>
  </si>
  <si>
    <t>Назначение</t>
  </si>
  <si>
    <t>CRR2000HDZ</t>
  </si>
  <si>
    <t>BBH6030HDZ</t>
  </si>
  <si>
    <t>BBH6040HDZ</t>
  </si>
  <si>
    <t>Плоская</t>
  </si>
  <si>
    <t>Стойка L=3м</t>
  </si>
  <si>
    <t>Раскос короткий</t>
  </si>
  <si>
    <t>Раскос длинный</t>
  </si>
  <si>
    <t>CM111200HDZ-8</t>
  </si>
  <si>
    <t>CM021280HDZ-88</t>
  </si>
  <si>
    <t>Болт М12х80 8.8</t>
  </si>
  <si>
    <t>Гайка М12 8</t>
  </si>
  <si>
    <t>Шайба 12</t>
  </si>
  <si>
    <t>Количество колонн</t>
  </si>
  <si>
    <t>Количество ригелей</t>
  </si>
  <si>
    <t>Количество соединений ригелей</t>
  </si>
  <si>
    <t>Количество вертикальных подвесов</t>
  </si>
  <si>
    <t>Количество креплений ригелей на колонны</t>
  </si>
  <si>
    <t>Соедниение ригелей</t>
  </si>
  <si>
    <t>Соединение ригелей</t>
  </si>
  <si>
    <t>Крепление ригеля на колонну</t>
  </si>
  <si>
    <t>Гайка шестигранная М12</t>
  </si>
  <si>
    <t>Вертикальные подвесы</t>
  </si>
  <si>
    <t>CRB2000HDZ</t>
  </si>
  <si>
    <t>Скоба плоская</t>
  </si>
  <si>
    <t>Количество вертикальных подвесов (с обеих сторон)</t>
  </si>
  <si>
    <t>BPD4120HDZ</t>
  </si>
  <si>
    <t>CM041030</t>
  </si>
  <si>
    <t>Т-болт 10x30</t>
  </si>
  <si>
    <t>Гайка M10</t>
  </si>
  <si>
    <t>BPD4110HDZ</t>
  </si>
  <si>
    <t>BPD4112HDZ</t>
  </si>
  <si>
    <t>BPD4118HDZ</t>
  </si>
  <si>
    <t>Подвес 1000 мм</t>
  </si>
  <si>
    <t>Подвес 1200 мм</t>
  </si>
  <si>
    <t>Подвес 1800 мм</t>
  </si>
  <si>
    <t>Подвес 2000 мм</t>
  </si>
  <si>
    <t>Плоская скоба, горячий цинк</t>
  </si>
  <si>
    <t>CRB3000HDZ</t>
  </si>
  <si>
    <t>Крепежный уголок, горячий цинк</t>
  </si>
  <si>
    <t>CRZ1000HDZ</t>
  </si>
  <si>
    <t>Торцевая заглушка, горячий цинк</t>
  </si>
  <si>
    <t>CRH1000HDZ</t>
  </si>
  <si>
    <t>Шарнирный соединитель для стойки, горячий цинк</t>
  </si>
  <si>
    <t>Крепление профиля BPD на фермовую компоновку</t>
  </si>
  <si>
    <t>Крепление профиля BPD для безригельной компоновки сверху колонн</t>
  </si>
  <si>
    <t>Заглушка на фланец в начале и конце трассы</t>
  </si>
  <si>
    <t>Приспособление для перехода по высоте и углу</t>
  </si>
  <si>
    <t>Снеговой район</t>
  </si>
  <si>
    <t>I</t>
  </si>
  <si>
    <t>II</t>
  </si>
  <si>
    <t>III</t>
  </si>
  <si>
    <t>IV</t>
  </si>
  <si>
    <t>V</t>
  </si>
  <si>
    <t>VI</t>
  </si>
  <si>
    <t>VII</t>
  </si>
  <si>
    <t>VIII</t>
  </si>
  <si>
    <t>вес снега на м2 поверхности, кгс</t>
  </si>
  <si>
    <t>  </t>
  </si>
  <si>
    <t>Оценка снеговой нагрузки</t>
  </si>
  <si>
    <t>Ширина лотка, мм</t>
  </si>
  <si>
    <t>НЕТ</t>
  </si>
  <si>
    <t>U5 Combitech</t>
  </si>
  <si>
    <t>Снеговая нагрузка на лоток, кг/м</t>
  </si>
  <si>
    <t>Снеговой район (см. карту)</t>
  </si>
  <si>
    <r>
      <t>Вес снега на 1 м</t>
    </r>
    <r>
      <rPr>
        <vertAlign val="superscript"/>
        <sz val="12"/>
        <color theme="1"/>
        <rFont val="Calibri"/>
        <family val="2"/>
        <charset val="204"/>
        <scheme val="minor"/>
      </rPr>
      <t>2</t>
    </r>
    <r>
      <rPr>
        <sz val="12"/>
        <color theme="1"/>
        <rFont val="Calibri"/>
        <family val="2"/>
        <charset val="204"/>
        <scheme val="minor"/>
      </rPr>
      <t xml:space="preserve"> поверхности, кг</t>
    </r>
  </si>
  <si>
    <t>ВНИМАНИЕ!</t>
  </si>
  <si>
    <t>Наличие скатной крышки</t>
  </si>
  <si>
    <t>Комментарий</t>
  </si>
  <si>
    <t>Ширина самого широкого лотка с каждой стороны отдельно.</t>
  </si>
  <si>
    <t>Наличие скатной крышки снижает снеговую, но при этом повышает ветровую нагрузки.</t>
  </si>
  <si>
    <t>Данная методика предоставляет собой ориентировочный расчет, предназначенный исключительно для предварительного определения конфигурации эстакады.</t>
  </si>
  <si>
    <t>Данные, полученные из данного расчета, не могут быть использованы в проектной документации без согласования с департаментом инженерных решений ДКС.</t>
  </si>
  <si>
    <t>Получить полный расчет нагрузки или техническую консультацию вы можете по телефону: 8-800-250-52-63</t>
  </si>
  <si>
    <t>Колонны (высота 3 м)</t>
  </si>
  <si>
    <t>Фермовая</t>
  </si>
  <si>
    <t>CM101000HDZ</t>
  </si>
  <si>
    <t>Колонны плоские (высота 3 м)</t>
  </si>
  <si>
    <t>Крепление лотка</t>
  </si>
  <si>
    <t>Крепежный уголок</t>
  </si>
  <si>
    <t>Безригельная верхняя</t>
  </si>
  <si>
    <t>Безригельная боковая</t>
  </si>
  <si>
    <t>Шайба 10</t>
  </si>
  <si>
    <t>Профиль 1000 мм</t>
  </si>
  <si>
    <t>CM081060HDZ</t>
  </si>
  <si>
    <t>Болт М10х60</t>
  </si>
  <si>
    <t>CM241000HDZ</t>
  </si>
  <si>
    <t>CM081650HDZ-88</t>
  </si>
  <si>
    <t>CM111600HDZ-8</t>
  </si>
  <si>
    <t>Болт М16х50 8.8</t>
  </si>
  <si>
    <t>Гайка М16 8</t>
  </si>
  <si>
    <t>BPD4115HDZ</t>
  </si>
  <si>
    <t>BPD4121HDZ</t>
  </si>
  <si>
    <t>Подвес 1500 мм</t>
  </si>
  <si>
    <t>Подвес 2100 мм</t>
  </si>
  <si>
    <t>Соединение колонн</t>
  </si>
  <si>
    <t>Количество</t>
  </si>
  <si>
    <t>Высота 1 м</t>
  </si>
  <si>
    <t>Стойка кабельной эстакады 1 м</t>
  </si>
  <si>
    <t>Высота 2 м</t>
  </si>
  <si>
    <t>Стойка кабельной эстакады 2 м</t>
  </si>
  <si>
    <t>Высота 3 м</t>
  </si>
  <si>
    <t>Колонна (высота 1 м)</t>
  </si>
  <si>
    <t>Колонна (высота 2 м)</t>
  </si>
  <si>
    <t>Колонна (высота 3 м)</t>
  </si>
  <si>
    <t>Надстройки колонн</t>
  </si>
  <si>
    <t>Установка подвесов</t>
  </si>
  <si>
    <t>С двух сторон</t>
  </si>
  <si>
    <t>Гололедный район (см. карту)</t>
  </si>
  <si>
    <t>Оценка гололедной нагрузки</t>
  </si>
  <si>
    <t>Гололедный район</t>
  </si>
  <si>
    <t>Толщина стенки гололеда b, мм</t>
  </si>
  <si>
    <t>Толщина стенки гололеда, мм</t>
  </si>
  <si>
    <t>Диаметр провода, мм</t>
  </si>
  <si>
    <r>
      <t xml:space="preserve">Коэффициент </t>
    </r>
    <r>
      <rPr>
        <sz val="11"/>
        <color theme="1"/>
        <rFont val="Calibri"/>
        <family val="2"/>
        <charset val="204"/>
      </rPr>
      <t>µ</t>
    </r>
  </si>
  <si>
    <t>Диаметр кабеля (ближайшее значение), мм</t>
  </si>
  <si>
    <t>Коэффициент</t>
  </si>
  <si>
    <t>Гололедная нагрузка на 1 кабель, кг/м</t>
  </si>
  <si>
    <r>
      <t xml:space="preserve">Гололедная нагрузка учитывается </t>
    </r>
    <r>
      <rPr>
        <b/>
        <sz val="11"/>
        <color theme="1"/>
        <rFont val="Calibri"/>
        <family val="2"/>
        <charset val="204"/>
        <scheme val="minor"/>
      </rPr>
      <t>только</t>
    </r>
    <r>
      <rPr>
        <sz val="11"/>
        <color theme="1"/>
        <rFont val="Calibri"/>
        <family val="2"/>
        <charset val="204"/>
        <scheme val="minor"/>
      </rPr>
      <t xml:space="preserve"> в случае прокладки кабелей на консолях без лотков и крышек.
При применении скатных крышек следует учитывать только снеговую нагрузку.
Данные верны при прокладке кабеля на высоте не более 6 м.</t>
    </r>
  </si>
  <si>
    <t>Расчет снеговой нагрузки должен учитываться для трассы с листовым лотком, для лотков с крышками любого типа, а также для кабелей проложенных на консолях или в лестничном лотке без крышки если расстояние между соседними кабелями не более половины диаметра кабеля.</t>
  </si>
  <si>
    <t>-</t>
  </si>
  <si>
    <t xml:space="preserve">1. Согласно ТЗ определяется расчетная кабельная нагрузка на эстакаду, кг/м </t>
  </si>
  <si>
    <t>2. Согласно СНИП 2.01.07-85 рассчитываются нагрузки от климатических воздействий (снег, ветер, гололед) для места расположения объекта, кг/м</t>
  </si>
  <si>
    <t>3. Оба типа нагрузок суммируются</t>
  </si>
  <si>
    <t>4. Согласно ТЗ определяются необходимая высота эстакады и  шаги опор, м</t>
  </si>
  <si>
    <t>5. Согласно таблицы 1 подбирается допустимая конфигурация эстакады</t>
  </si>
  <si>
    <t>Высота колонн, м</t>
  </si>
  <si>
    <t>Пролет, м</t>
  </si>
  <si>
    <t>или по телефону 8(800)250-52-63</t>
  </si>
  <si>
    <t>Максимальная суммарная нагрузка, кг/м</t>
  </si>
  <si>
    <t xml:space="preserve">вы можете отправить запрос в службу технической поддержки ДКС, заполнив </t>
  </si>
  <si>
    <t>форму на сайте</t>
  </si>
  <si>
    <t xml:space="preserve">В случаях, если расчет нагрузок представляет сложность или необходимые вам параметры не отражены в таблице, </t>
  </si>
  <si>
    <t>CM121200HDZ</t>
  </si>
  <si>
    <t>Шайба кузованя 12</t>
  </si>
  <si>
    <t>Гайка М10</t>
  </si>
  <si>
    <t>CM241600HDZ</t>
  </si>
  <si>
    <t>Шайба 16</t>
  </si>
  <si>
    <t>Таблица 1</t>
  </si>
  <si>
    <t>Количество подвесов (с обеих сторон)</t>
  </si>
  <si>
    <t>L5 Combitech</t>
  </si>
  <si>
    <t>S5 Combitech</t>
  </si>
  <si>
    <t>Выбор конфигурации эстакады осуществляется следующим образом</t>
  </si>
  <si>
    <t>Определяется несущей способностью установленных лотков</t>
  </si>
  <si>
    <t>не применяется</t>
  </si>
  <si>
    <t>Для получения стоимости эстакады, выполненный расчет необходимо прислать представителю ДКС в вашем регионе или на общую почту: msk@dkc.ru</t>
  </si>
  <si>
    <t>Расчеты, выполненные с помощью данного конфигуратора, рекомендуется использовать только для бюджетной оценки кабельной эстакады.</t>
  </si>
  <si>
    <t>Общая информация</t>
  </si>
  <si>
    <t>Расчет стоимости</t>
  </si>
  <si>
    <t>Расчет нагрузок на фундмент</t>
  </si>
  <si>
    <t>Для получения нагрузок на фундамент, выполненный расчет необходимо прислать представителю ДКС в вашем регионе или на общую почту: msk@dkc.ru</t>
  </si>
  <si>
    <t>Полный расчет эстакады</t>
  </si>
  <si>
    <t>Для внесения эстакады T5 Combitech в рабочую документацию рекомендуется выполнить полный расчет эстакады.</t>
  </si>
  <si>
    <t>Полный расчет позволяет уточнить значения климатических нагрузок, подходящие конфигурации эстакад и определить нагрузки на фундаменты.</t>
  </si>
  <si>
    <t>Конфигуратор предназначен для автоматизации и ускорения расчетов спецификаций на основе эстакад T5 Combitech производства АО "ДКС"</t>
  </si>
  <si>
    <t>Список позиций</t>
  </si>
  <si>
    <t>Структура кодировки</t>
  </si>
  <si>
    <t>Чертежи, типовые решения</t>
  </si>
  <si>
    <t xml:space="preserve">Чертежи элементов эстакады, а также типовые решения по поворотам, отводам, опускам, заземлению и т.п. доступны в Альбоме типовых решений </t>
  </si>
  <si>
    <t>Для бесплатного заказа альбома типовых решений в печатном виде обращайтесь к представителю ДКС в вашем регионе.</t>
  </si>
  <si>
    <t>Скачать альбом в электронном виде можно на сайте компании или по ссылке</t>
  </si>
  <si>
    <t>Для получения полного расчета эстакады необходимо связаться с представителем ДКС в вашем регионе по телефону 8-800-250-52-63 или, заполнив</t>
  </si>
  <si>
    <t>Полный расчет выполняется специалистами ДКС по запросу.</t>
  </si>
  <si>
    <t>Расчет нагрузок на фундамент, подобранной по данному конфигуратору, осуществляется специалистами ДКС по запросу.</t>
  </si>
  <si>
    <t>Расчет стоимости эстакады, подобранной по данному конфигуратору, осуществляется специалистами ДКС по запросу.</t>
  </si>
  <si>
    <t xml:space="preserve">Внесение эстакады Т5 Combitech в рабочую документацию рекомендуется согласовывать со специалистами ДКС. </t>
  </si>
  <si>
    <t>Понижающий коэффициент скатной крышки</t>
  </si>
  <si>
    <t>Конфигурация эстакады</t>
  </si>
  <si>
    <t>CRL3000HDZ</t>
  </si>
  <si>
    <t>CRL2000HDZ</t>
  </si>
  <si>
    <t>Универсальная упрощенная стойка для одностоечной эстакды</t>
  </si>
  <si>
    <t>Упрощенная стойка кабельной эстакады L=3 м, горячий цинк</t>
  </si>
  <si>
    <t>Упрощенная стойка кабельной эстакады L=2 м, горячий цинк</t>
  </si>
  <si>
    <t>Упрощенная стойка кабельной эстакады</t>
  </si>
  <si>
    <t>Упрощенная стойка кабельной эстакады 2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</si>
</sst>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###0;###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2" fillId="4" borderId="1" applyNumberFormat="0" applyProtection="0">
      <alignment horizontal="left" vertical="center" indent="1"/>
    </xf>
    <xf numFmtId="4" fontId="2" fillId="0" borderId="1" applyNumberFormat="0" applyProtection="0">
      <alignment horizontal="right" vertical="center"/>
    </xf>
    <xf numFmtId="0" fontId="11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2" xfId="1" quotePrefix="1" applyFont="1" applyFill="1" applyBorder="1">
      <alignment horizontal="left" vertical="center" indent="1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1" fillId="0" borderId="0" xfId="3"/>
    <xf numFmtId="0" fontId="0" fillId="9" borderId="0" xfId="0" applyFill="1"/>
    <xf numFmtId="0" fontId="0" fillId="9" borderId="0" xfId="0" applyFill="1" applyAlignment="1">
      <alignment vertical="center"/>
    </xf>
    <xf numFmtId="0" fontId="9" fillId="0" borderId="3" xfId="0" applyFont="1" applyBorder="1" applyAlignment="1">
      <alignment horizontal="center" wrapText="1"/>
    </xf>
    <xf numFmtId="0" fontId="0" fillId="0" borderId="3" xfId="0" applyBorder="1"/>
    <xf numFmtId="0" fontId="0" fillId="0" borderId="0" xfId="0" applyFill="1"/>
    <xf numFmtId="0" fontId="0" fillId="0" borderId="1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4" applyFont="1"/>
    <xf numFmtId="164" fontId="0" fillId="0" borderId="0" xfId="0" applyNumberFormat="1"/>
    <xf numFmtId="165" fontId="7" fillId="0" borderId="3" xfId="4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0" xfId="0" applyFill="1" applyBorder="1"/>
    <xf numFmtId="0" fontId="0" fillId="0" borderId="31" xfId="0" applyFill="1" applyBorder="1"/>
    <xf numFmtId="0" fontId="0" fillId="0" borderId="23" xfId="0" applyFill="1" applyBorder="1" applyAlignment="1">
      <alignment vertical="center"/>
    </xf>
    <xf numFmtId="0" fontId="0" fillId="0" borderId="0" xfId="0" applyFill="1" applyBorder="1"/>
    <xf numFmtId="0" fontId="0" fillId="0" borderId="24" xfId="0" applyFill="1" applyBorder="1"/>
    <xf numFmtId="0" fontId="15" fillId="0" borderId="29" xfId="0" applyFont="1" applyFill="1" applyBorder="1"/>
    <xf numFmtId="166" fontId="17" fillId="3" borderId="34" xfId="0" applyNumberFormat="1" applyFont="1" applyFill="1" applyBorder="1" applyAlignment="1">
      <alignment horizontal="center" vertical="center" wrapText="1"/>
    </xf>
    <xf numFmtId="0" fontId="11" fillId="0" borderId="0" xfId="3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/>
    <xf numFmtId="166" fontId="18" fillId="0" borderId="38" xfId="0" applyNumberFormat="1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166" fontId="18" fillId="0" borderId="35" xfId="0" applyNumberFormat="1" applyFont="1" applyFill="1" applyBorder="1" applyAlignment="1">
      <alignment horizontal="center" vertical="center" wrapText="1"/>
    </xf>
    <xf numFmtId="166" fontId="18" fillId="0" borderId="34" xfId="0" applyNumberFormat="1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1" fillId="0" borderId="0" xfId="3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166" fontId="17" fillId="3" borderId="4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3" xfId="0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0" fillId="0" borderId="32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9" borderId="0" xfId="0" applyFill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6" fontId="17" fillId="3" borderId="37" xfId="0" applyNumberFormat="1" applyFont="1" applyFill="1" applyBorder="1" applyAlignment="1">
      <alignment horizontal="center" vertical="center" wrapText="1"/>
    </xf>
    <xf numFmtId="166" fontId="17" fillId="3" borderId="38" xfId="0" applyNumberFormat="1" applyFont="1" applyFill="1" applyBorder="1" applyAlignment="1">
      <alignment horizontal="center" vertical="center" wrapText="1"/>
    </xf>
    <xf numFmtId="166" fontId="17" fillId="3" borderId="36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166" fontId="18" fillId="0" borderId="36" xfId="0" applyNumberFormat="1" applyFont="1" applyFill="1" applyBorder="1" applyAlignment="1">
      <alignment horizontal="center" vertical="center" wrapText="1"/>
    </xf>
    <xf numFmtId="166" fontId="18" fillId="0" borderId="37" xfId="0" applyNumberFormat="1" applyFont="1" applyFill="1" applyBorder="1" applyAlignment="1">
      <alignment horizontal="center" vertical="center" wrapText="1"/>
    </xf>
    <xf numFmtId="166" fontId="18" fillId="0" borderId="38" xfId="0" applyNumberFormat="1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/>
      <protection locked="0"/>
    </xf>
    <xf numFmtId="0" fontId="1" fillId="8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/>
    </xf>
    <xf numFmtId="0" fontId="0" fillId="0" borderId="2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</cellXfs>
  <cellStyles count="5">
    <cellStyle name="SAPBEXHLevel3" xfId="1"/>
    <cellStyle name="SAPBEXstdData" xfId="2"/>
    <cellStyle name="Гиперссылка" xfId="3" builtinId="8"/>
    <cellStyle name="Обычный" xfId="0" builtinId="0"/>
    <cellStyle name="Финансовый" xfId="4" builtinId="3"/>
  </cellStyles>
  <dxfs count="0"/>
  <tableStyles count="0" defaultTableStyle="TableStyleMedium2" defaultPivotStyle="PivotStyleLight16"/>
  <colors>
    <mruColors>
      <color rgb="FF88A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8.png"/><Relationship Id="rId4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593912</xdr:colOff>
      <xdr:row>51</xdr:row>
      <xdr:rowOff>89648</xdr:rowOff>
    </xdr:from>
    <xdr:to>
      <xdr:col>3</xdr:col>
      <xdr:colOff>2751044</xdr:colOff>
      <xdr:row>69</xdr:row>
      <xdr:rowOff>11208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24" t="12125" r="122" b="10733"/>
        <a:stretch/>
      </xdr:blipFill>
      <xdr:spPr>
        <a:xfrm>
          <a:off x="1199030" y="9099177"/>
          <a:ext cx="7575176" cy="3350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582706</xdr:colOff>
      <xdr:row>15</xdr:row>
      <xdr:rowOff>44824</xdr:rowOff>
    </xdr:from>
    <xdr:to>
      <xdr:col>3</xdr:col>
      <xdr:colOff>6148844</xdr:colOff>
      <xdr:row>53</xdr:row>
      <xdr:rowOff>62967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3361765"/>
          <a:ext cx="12132785" cy="72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20670</xdr:colOff>
      <xdr:row>11</xdr:row>
      <xdr:rowOff>183295</xdr:rowOff>
    </xdr:from>
    <xdr:to>
      <xdr:col>7</xdr:col>
      <xdr:colOff>549088</xdr:colOff>
      <xdr:row>52</xdr:row>
      <xdr:rowOff>178049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70" y="2895119"/>
          <a:ext cx="14490947" cy="78052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131269</xdr:colOff>
      <xdr:row>47</xdr:row>
      <xdr:rowOff>108857</xdr:rowOff>
    </xdr:from>
    <xdr:to>
      <xdr:col>7</xdr:col>
      <xdr:colOff>267339</xdr:colOff>
      <xdr:row>59</xdr:row>
      <xdr:rowOff>783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44" t="34043" r="33984"/>
        <a:stretch/>
      </xdr:blipFill>
      <xdr:spPr>
        <a:xfrm>
          <a:off x="10635983" y="9239250"/>
          <a:ext cx="1061356" cy="2259568"/>
        </a:xfrm>
        <a:prstGeom prst="rect">
          <a:avLst/>
        </a:prstGeom>
      </xdr:spPr>
    </xdr:pic>
    <xdr:clientData/>
  </xdr:twoCellAnchor>
  <xdr:twoCellAnchor editAs="oneCell">
    <xdr:from>
      <xdr:col>7</xdr:col>
      <xdr:colOff>134470</xdr:colOff>
      <xdr:row>38</xdr:row>
      <xdr:rowOff>85724</xdr:rowOff>
    </xdr:from>
    <xdr:to>
      <xdr:col>7</xdr:col>
      <xdr:colOff>1243854</xdr:colOff>
      <xdr:row>52</xdr:row>
      <xdr:rowOff>157180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6" t="27086" r="36279" b="7793"/>
        <a:stretch/>
      </xdr:blipFill>
      <xdr:spPr>
        <a:xfrm>
          <a:off x="11564470" y="7433581"/>
          <a:ext cx="1109384" cy="2853418"/>
        </a:xfrm>
        <a:prstGeom prst="rect">
          <a:avLst/>
        </a:prstGeom>
      </xdr:spPr>
    </xdr:pic>
    <xdr:clientData/>
  </xdr:twoCellAnchor>
  <xdr:twoCellAnchor editAs="oneCell">
    <xdr:from>
      <xdr:col>7</xdr:col>
      <xdr:colOff>1034143</xdr:colOff>
      <xdr:row>29</xdr:row>
      <xdr:rowOff>62938</xdr:rowOff>
    </xdr:from>
    <xdr:to>
      <xdr:col>9</xdr:col>
      <xdr:colOff>231322</xdr:colOff>
      <xdr:row>54</xdr:row>
      <xdr:rowOff>55599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36" t="18532" r="35960"/>
        <a:stretch/>
      </xdr:blipFill>
      <xdr:spPr>
        <a:xfrm>
          <a:off x="12464143" y="5560224"/>
          <a:ext cx="1428750" cy="5014702"/>
        </a:xfrm>
        <a:prstGeom prst="rect">
          <a:avLst/>
        </a:prstGeom>
      </xdr:spPr>
    </xdr:pic>
    <xdr:clientData/>
  </xdr:twoCellAnchor>
  <xdr:twoCellAnchor>
    <xdr:from>
      <xdr:col>6</xdr:col>
      <xdr:colOff>864451</xdr:colOff>
      <xdr:row>0</xdr:row>
      <xdr:rowOff>13608</xdr:rowOff>
    </xdr:from>
    <xdr:to>
      <xdr:col>16</xdr:col>
      <xdr:colOff>138589</xdr:colOff>
      <xdr:row>25</xdr:row>
      <xdr:rowOff>23460</xdr:rowOff>
    </xdr:to>
    <xdr:grpSp>
      <xdr:nvGrpSpPr>
        <xdr:cNvPr id="7" name="Группа 6"/>
        <xdr:cNvGrpSpPr/>
      </xdr:nvGrpSpPr>
      <xdr:grpSpPr>
        <a:xfrm>
          <a:off x="11713437" y="13608"/>
          <a:ext cx="8874830" cy="4789901"/>
          <a:chOff x="11341951" y="13608"/>
          <a:chExt cx="8586226" cy="4906823"/>
        </a:xfrm>
      </xdr:grpSpPr>
      <xdr:pic>
        <xdr:nvPicPr>
          <xdr:cNvPr id="4" name="Рисунок 3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341951" y="13608"/>
            <a:ext cx="8586226" cy="4906823"/>
          </a:xfrm>
          <a:prstGeom prst="rect">
            <a:avLst/>
          </a:prstGeom>
        </xdr:spPr>
      </xdr:pic>
      <xdr:pic>
        <xdr:nvPicPr>
          <xdr:cNvPr id="3" name="Рисунок 2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08441" y="2835088"/>
            <a:ext cx="2172003" cy="21291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244930</xdr:colOff>
      <xdr:row>48</xdr:row>
      <xdr:rowOff>108858</xdr:rowOff>
    </xdr:from>
    <xdr:to>
      <xdr:col>8</xdr:col>
      <xdr:colOff>192596</xdr:colOff>
      <xdr:row>56</xdr:row>
      <xdr:rowOff>108858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6" t="24759" r="36925" b="14892"/>
        <a:stretch/>
      </xdr:blipFill>
      <xdr:spPr>
        <a:xfrm>
          <a:off x="10681609" y="9742715"/>
          <a:ext cx="1172308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217712</xdr:colOff>
      <xdr:row>57</xdr:row>
      <xdr:rowOff>176893</xdr:rowOff>
    </xdr:from>
    <xdr:to>
      <xdr:col>8</xdr:col>
      <xdr:colOff>81641</xdr:colOff>
      <xdr:row>71</xdr:row>
      <xdr:rowOff>24188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53" t="12361" r="38240" b="3305"/>
        <a:stretch/>
      </xdr:blipFill>
      <xdr:spPr>
        <a:xfrm>
          <a:off x="10654391" y="11525250"/>
          <a:ext cx="1088571" cy="2636759"/>
        </a:xfrm>
        <a:prstGeom prst="rect">
          <a:avLst/>
        </a:prstGeom>
      </xdr:spPr>
    </xdr:pic>
    <xdr:clientData/>
  </xdr:twoCellAnchor>
  <xdr:twoCellAnchor editAs="oneCell">
    <xdr:from>
      <xdr:col>6</xdr:col>
      <xdr:colOff>163285</xdr:colOff>
      <xdr:row>68</xdr:row>
      <xdr:rowOff>68034</xdr:rowOff>
    </xdr:from>
    <xdr:to>
      <xdr:col>8</xdr:col>
      <xdr:colOff>544287</xdr:colOff>
      <xdr:row>88</xdr:row>
      <xdr:rowOff>36766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34" t="8474" r="35306" b="4097"/>
        <a:stretch/>
      </xdr:blipFill>
      <xdr:spPr>
        <a:xfrm>
          <a:off x="10599964" y="13579927"/>
          <a:ext cx="1605644" cy="3860375"/>
        </a:xfrm>
        <a:prstGeom prst="rect">
          <a:avLst/>
        </a:prstGeom>
      </xdr:spPr>
    </xdr:pic>
    <xdr:clientData/>
  </xdr:twoCellAnchor>
  <xdr:twoCellAnchor>
    <xdr:from>
      <xdr:col>7</xdr:col>
      <xdr:colOff>23214</xdr:colOff>
      <xdr:row>0</xdr:row>
      <xdr:rowOff>27214</xdr:rowOff>
    </xdr:from>
    <xdr:to>
      <xdr:col>22</xdr:col>
      <xdr:colOff>425886</xdr:colOff>
      <xdr:row>27</xdr:row>
      <xdr:rowOff>151279</xdr:rowOff>
    </xdr:to>
    <xdr:grpSp>
      <xdr:nvGrpSpPr>
        <xdr:cNvPr id="7" name="Группа 6"/>
        <xdr:cNvGrpSpPr/>
      </xdr:nvGrpSpPr>
      <xdr:grpSpPr>
        <a:xfrm>
          <a:off x="11422405" y="27214"/>
          <a:ext cx="9645260" cy="5299914"/>
          <a:chOff x="11072214" y="27214"/>
          <a:chExt cx="9587493" cy="5430851"/>
        </a:xfrm>
      </xdr:grpSpPr>
      <xdr:pic>
        <xdr:nvPicPr>
          <xdr:cNvPr id="4" name="Рисунок 3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072214" y="27214"/>
            <a:ext cx="9587493" cy="5430851"/>
          </a:xfrm>
          <a:prstGeom prst="rect">
            <a:avLst/>
          </a:prstGeom>
        </xdr:spPr>
      </xdr:pic>
      <xdr:pic>
        <xdr:nvPicPr>
          <xdr:cNvPr id="6" name="Рисунок 5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99428" y="3429000"/>
            <a:ext cx="2385251" cy="233816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272142</xdr:colOff>
      <xdr:row>48</xdr:row>
      <xdr:rowOff>176893</xdr:rowOff>
    </xdr:from>
    <xdr:to>
      <xdr:col>8</xdr:col>
      <xdr:colOff>340178</xdr:colOff>
      <xdr:row>57</xdr:row>
      <xdr:rowOff>37057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7" t="11606" r="25813" b="12572"/>
        <a:stretch/>
      </xdr:blipFill>
      <xdr:spPr>
        <a:xfrm>
          <a:off x="10014856" y="10001250"/>
          <a:ext cx="1510393" cy="1574664"/>
        </a:xfrm>
        <a:prstGeom prst="rect">
          <a:avLst/>
        </a:prstGeom>
      </xdr:spPr>
    </xdr:pic>
    <xdr:clientData/>
  </xdr:twoCellAnchor>
  <xdr:twoCellAnchor editAs="oneCell">
    <xdr:from>
      <xdr:col>6</xdr:col>
      <xdr:colOff>353785</xdr:colOff>
      <xdr:row>58</xdr:row>
      <xdr:rowOff>68398</xdr:rowOff>
    </xdr:from>
    <xdr:to>
      <xdr:col>8</xdr:col>
      <xdr:colOff>340179</xdr:colOff>
      <xdr:row>70</xdr:row>
      <xdr:rowOff>133715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54" t="-19" r="28435" b="1757"/>
        <a:stretch/>
      </xdr:blipFill>
      <xdr:spPr>
        <a:xfrm>
          <a:off x="10096499" y="11797755"/>
          <a:ext cx="1428751" cy="2419353"/>
        </a:xfrm>
        <a:prstGeom prst="rect">
          <a:avLst/>
        </a:prstGeom>
      </xdr:spPr>
    </xdr:pic>
    <xdr:clientData/>
  </xdr:twoCellAnchor>
  <xdr:twoCellAnchor editAs="oneCell">
    <xdr:from>
      <xdr:col>6</xdr:col>
      <xdr:colOff>163285</xdr:colOff>
      <xdr:row>69</xdr:row>
      <xdr:rowOff>176893</xdr:rowOff>
    </xdr:from>
    <xdr:to>
      <xdr:col>8</xdr:col>
      <xdr:colOff>517071</xdr:colOff>
      <xdr:row>86</xdr:row>
      <xdr:rowOff>163933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0" t="6152" r="30731" b="4097"/>
        <a:stretch/>
      </xdr:blipFill>
      <xdr:spPr>
        <a:xfrm>
          <a:off x="9905999" y="14069786"/>
          <a:ext cx="1796143" cy="3307183"/>
        </a:xfrm>
        <a:prstGeom prst="rect">
          <a:avLst/>
        </a:prstGeom>
      </xdr:spPr>
    </xdr:pic>
    <xdr:clientData/>
  </xdr:twoCellAnchor>
  <xdr:twoCellAnchor>
    <xdr:from>
      <xdr:col>7</xdr:col>
      <xdr:colOff>127041</xdr:colOff>
      <xdr:row>0</xdr:row>
      <xdr:rowOff>0</xdr:rowOff>
    </xdr:from>
    <xdr:to>
      <xdr:col>21</xdr:col>
      <xdr:colOff>246212</xdr:colOff>
      <xdr:row>26</xdr:row>
      <xdr:rowOff>113681</xdr:rowOff>
    </xdr:to>
    <xdr:grpSp>
      <xdr:nvGrpSpPr>
        <xdr:cNvPr id="7" name="Группа 6"/>
        <xdr:cNvGrpSpPr/>
      </xdr:nvGrpSpPr>
      <xdr:grpSpPr>
        <a:xfrm>
          <a:off x="11026770" y="0"/>
          <a:ext cx="9506741" cy="5076407"/>
          <a:chOff x="10690266" y="0"/>
          <a:chExt cx="9329846" cy="5400056"/>
        </a:xfrm>
      </xdr:grpSpPr>
      <xdr:pic>
        <xdr:nvPicPr>
          <xdr:cNvPr id="2" name="Рисунок 1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690266" y="0"/>
            <a:ext cx="9329846" cy="5400056"/>
          </a:xfrm>
          <a:prstGeom prst="rect">
            <a:avLst/>
          </a:prstGeom>
        </xdr:spPr>
      </xdr:pic>
      <xdr:pic>
        <xdr:nvPicPr>
          <xdr:cNvPr id="6" name="Рисунок 5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90266" y="2819399"/>
            <a:ext cx="2227971" cy="219076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228246</xdr:colOff>
      <xdr:row>9</xdr:row>
      <xdr:rowOff>164087</xdr:rowOff>
    </xdr:from>
    <xdr:to>
      <xdr:col>13</xdr:col>
      <xdr:colOff>229498</xdr:colOff>
      <xdr:row>22</xdr:row>
      <xdr:rowOff>89647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4864" y="1968234"/>
          <a:ext cx="4237075" cy="2446884"/>
        </a:xfrm>
        <a:prstGeom prst="rect">
          <a:avLst/>
        </a:prstGeom>
      </xdr:spPr>
    </xdr:pic>
    <xdr:clientData/>
  </xdr:twoCellAnchor>
  <xdr:twoCellAnchor editAs="oneCell">
    <xdr:from>
      <xdr:col>6</xdr:col>
      <xdr:colOff>280147</xdr:colOff>
      <xdr:row>0</xdr:row>
      <xdr:rowOff>0</xdr:rowOff>
    </xdr:from>
    <xdr:to>
      <xdr:col>12</xdr:col>
      <xdr:colOff>123185</xdr:colOff>
      <xdr:row>9</xdr:row>
      <xdr:rowOff>177590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6765" y="0"/>
          <a:ext cx="3473744" cy="19817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346210</xdr:colOff>
      <xdr:row>9</xdr:row>
      <xdr:rowOff>120412</xdr:rowOff>
    </xdr:from>
    <xdr:to>
      <xdr:col>13</xdr:col>
      <xdr:colOff>403412</xdr:colOff>
      <xdr:row>22</xdr:row>
      <xdr:rowOff>73553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2828" y="1734059"/>
          <a:ext cx="4293025" cy="2474465"/>
        </a:xfrm>
        <a:prstGeom prst="rect">
          <a:avLst/>
        </a:prstGeom>
      </xdr:spPr>
    </xdr:pic>
    <xdr:clientData/>
  </xdr:twoCellAnchor>
  <xdr:twoCellAnchor editAs="oneCell">
    <xdr:from>
      <xdr:col>6</xdr:col>
      <xdr:colOff>436420</xdr:colOff>
      <xdr:row>0</xdr:row>
      <xdr:rowOff>0</xdr:rowOff>
    </xdr:from>
    <xdr:to>
      <xdr:col>11</xdr:col>
      <xdr:colOff>447676</xdr:colOff>
      <xdr:row>8</xdr:row>
      <xdr:rowOff>128161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7520" y="0"/>
          <a:ext cx="3059256" cy="1747411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AC03ACF-51F1-4398-9E2F-75E031323E83}" diskRevisions="1" revisionId="32" version="3">
  <header guid="{193C8B63-883B-42FE-87A0-985CF2E41F73}" dateTime="2022-02-24T16:06:56" maxSheetId="12" userName="chekunidze" r:id="rId4" minRId="10" maxRId="12">
    <sheetIdMap count="1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</sheetIdMap>
  </header>
  <header guid="{3AC03ACF-51F1-4398-9E2F-75E031323E83}" dateTime="2022-02-25T11:46:23" maxSheetId="12" userName="chekunidze" r:id="rId5" minRId="13" maxRId="32">
    <sheetIdMap count="1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6">
    <oc r="D36">
      <v>0</v>
    </oc>
    <nc r="D36">
      <v>1</v>
    </nc>
  </rcc>
  <rrc rId="11" sId="6" ref="A35:XFD35" action="insertRow"/>
  <rcc rId="12" sId="6">
    <oc r="D53">
      <v>0</v>
    </oc>
    <nc r="D53">
      <v>2</v>
    </nc>
  </rcc>
  <rcv guid="{A98B5FEF-3EC3-4722-9E97-94D4371E835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" sId="2" ref="A32:XFD32" action="insertRow"/>
  <rrc rId="14" sId="2" ref="A33:XFD33" action="insertRow"/>
  <rcc rId="15" sId="2">
    <nc r="E32" t="inlineStr">
      <is>
        <t>CRL3000HDZ</t>
      </is>
    </nc>
  </rcc>
  <rcc rId="16" sId="2">
    <nc r="E33" t="inlineStr">
      <is>
        <t>CRL2000HDZ</t>
      </is>
    </nc>
  </rcc>
  <rcc rId="17" sId="2" odxf="1" dxf="1">
    <oc r="D34" t="inlineStr">
      <is>
        <t>Универсальная скоба для соединения стоек с ригелем во всех компоновках;
Крепление подвесов BBD к одностоечной и плоской компоновкам</t>
      </is>
    </oc>
    <nc r="D34"/>
    <odxf>
      <alignment horizontal="general" wrapText="1" readingOrder="0"/>
    </odxf>
    <ndxf>
      <alignment horizontal="center" wrapText="0" readingOrder="0"/>
    </ndxf>
  </rcc>
  <rm rId="18" sheetId="6" source="G15" destination="G16" sourceSheetId="6"/>
  <rcc rId="19" sId="2">
    <nc r="D33" t="inlineStr">
      <is>
        <t>Универсальная упрощенная стойка для одностоечной эстакды</t>
      </is>
    </nc>
  </rcc>
  <rcc rId="20" sId="2">
    <nc r="D32" t="inlineStr">
      <is>
        <t>Универсальная упрощенная стойка для одностоечной эстакды</t>
      </is>
    </nc>
  </rcc>
  <rcc rId="21" sId="2">
    <nc r="C32" t="inlineStr">
      <is>
        <t>Упрощенная стойка кабельной эстакады L=3 м, горячий цинк</t>
      </is>
    </nc>
  </rcc>
  <rcc rId="22" sId="2">
    <nc r="C33" t="inlineStr">
      <is>
        <t>Упрощенная стойка кабельной эстакады L=2 м, горячий цинк</t>
      </is>
    </nc>
  </rcc>
  <rcc rId="23" sId="6">
    <oc r="C16" t="inlineStr">
      <is>
        <t>CRS3000HDZ</t>
      </is>
    </oc>
    <nc r="C16" t="inlineStr">
      <is>
        <t>CRL3000HDZ</t>
      </is>
    </nc>
  </rcc>
  <rcc rId="24" sId="6">
    <oc r="D15" t="inlineStr">
      <is>
        <t>Стойка кабельной эстакады</t>
      </is>
    </oc>
    <nc r="D15" t="inlineStr">
      <is>
        <t>Упрощенная стойка кабельной эстакады</t>
      </is>
    </nc>
  </rcc>
  <rcc rId="25" sId="6" odxf="1" dxf="1">
    <oc r="D16" t="inlineStr">
      <is>
        <t>Стойка кабельной эстакады</t>
      </is>
    </oc>
    <nc r="D16" t="inlineStr">
      <is>
        <t>Упрощенная стойка кабельной эстакады</t>
      </is>
    </nc>
    <odxf/>
    <ndxf/>
  </rcc>
  <rcc rId="26" sId="6">
    <oc r="D23">
      <f>VLOOKUP(C23,Лист1!B3:C7,2,FALSE)</f>
    </oc>
    <nc r="D23">
      <f>VLOOKUP(C23,Лист1!B3:C7,2,FALSE)</f>
    </nc>
  </rcc>
  <rcc rId="27" sId="6">
    <oc r="C15" t="inlineStr">
      <is>
        <t>CRS3000HDZ</t>
      </is>
    </oc>
    <nc r="C15" t="inlineStr">
      <is>
        <t>CRL3000HDZ</t>
      </is>
    </nc>
  </rcc>
  <rcc rId="28" sId="6">
    <oc r="D47" t="inlineStr">
      <is>
        <t>Стойка кабельной эстакады 2 м</t>
      </is>
    </oc>
    <nc r="D47" t="inlineStr">
      <is>
        <t>Упрощенная стойка кабельной эстакады 2 м</t>
      </is>
    </nc>
  </rcc>
  <rcc rId="29" sId="6">
    <oc r="C47" t="inlineStr">
      <is>
        <t>CRS2000HDZ</t>
      </is>
    </oc>
    <nc r="C47" t="inlineStr">
      <is>
        <t>CRL2000HDZ</t>
      </is>
    </nc>
  </rcc>
  <rcc rId="30" sId="6">
    <oc r="D55" t="inlineStr">
      <is>
        <t>Стойка кабельной эстакады</t>
      </is>
    </oc>
    <nc r="D55" t="inlineStr">
      <is>
        <t>Упрощенная стойка кабельной эстакады</t>
      </is>
    </nc>
  </rcc>
  <rcc rId="31" sId="6">
    <oc r="C55" t="inlineStr">
      <is>
        <t>CRS3000HDZ</t>
      </is>
    </oc>
    <nc r="C55" t="inlineStr">
      <is>
        <t>CRL3000HDZ</t>
      </is>
    </nc>
  </rcc>
  <rcc rId="32" sId="6">
    <oc r="C23" t="inlineStr">
      <is>
        <t>ВЫБРАТЬ КОД!</t>
      </is>
    </oc>
    <nc r="C23" t="inlineStr">
      <is>
        <t>BBD4150HDZ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t5.dkc.ru/questionnair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t5.dkc.ru/questionnair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3:J31"/>
  <sheetViews>
    <sheetView topLeftCell="A16" workbookViewId="0">
      <selection activeCell="K24" sqref="K24"/>
    </sheetView>
  </sheetViews>
  <sheetFormatPr defaultRowHeight="14.3" x14ac:dyDescent="0.25"/>
  <cols>
    <col min="2" max="2" width="12.125" bestFit="1" customWidth="1"/>
    <col min="3" max="3" width="57.625" bestFit="1" customWidth="1"/>
    <col min="4" max="4" width="16" bestFit="1" customWidth="1"/>
    <col min="8" max="8" width="16.125" bestFit="1" customWidth="1"/>
    <col min="9" max="9" width="16.125" customWidth="1"/>
    <col min="10" max="10" width="14.25" bestFit="1" customWidth="1"/>
  </cols>
  <sheetData>
    <row r="3" spans="2:3" x14ac:dyDescent="0.25">
      <c r="B3" t="s">
        <v>21</v>
      </c>
      <c r="C3" s="9" t="s">
        <v>26</v>
      </c>
    </row>
    <row r="4" spans="2:3" x14ac:dyDescent="0.25">
      <c r="B4" t="s">
        <v>22</v>
      </c>
      <c r="C4" s="9" t="s">
        <v>27</v>
      </c>
    </row>
    <row r="5" spans="2:3" x14ac:dyDescent="0.25">
      <c r="B5" t="s">
        <v>14</v>
      </c>
      <c r="C5" s="9" t="s">
        <v>28</v>
      </c>
    </row>
    <row r="6" spans="2:3" x14ac:dyDescent="0.25">
      <c r="B6" t="s">
        <v>23</v>
      </c>
      <c r="C6" s="9" t="s">
        <v>29</v>
      </c>
    </row>
    <row r="7" spans="2:3" x14ac:dyDescent="0.25">
      <c r="B7" t="s">
        <v>24</v>
      </c>
      <c r="C7" s="9" t="s">
        <v>30</v>
      </c>
    </row>
    <row r="10" spans="2:3" x14ac:dyDescent="0.25">
      <c r="B10" t="s">
        <v>85</v>
      </c>
      <c r="C10" s="9" t="s">
        <v>88</v>
      </c>
    </row>
    <row r="11" spans="2:3" x14ac:dyDescent="0.25">
      <c r="B11" t="s">
        <v>86</v>
      </c>
      <c r="C11" s="9" t="s">
        <v>89</v>
      </c>
    </row>
    <row r="12" spans="2:3" x14ac:dyDescent="0.25">
      <c r="B12" t="s">
        <v>146</v>
      </c>
      <c r="C12" s="9" t="s">
        <v>148</v>
      </c>
    </row>
    <row r="13" spans="2:3" x14ac:dyDescent="0.25">
      <c r="B13" t="s">
        <v>87</v>
      </c>
      <c r="C13" s="9" t="s">
        <v>90</v>
      </c>
    </row>
    <row r="14" spans="2:3" x14ac:dyDescent="0.25">
      <c r="B14" t="s">
        <v>81</v>
      </c>
      <c r="C14" s="9" t="s">
        <v>91</v>
      </c>
    </row>
    <row r="15" spans="2:3" x14ac:dyDescent="0.25">
      <c r="B15" t="s">
        <v>147</v>
      </c>
      <c r="C15" s="9" t="s">
        <v>149</v>
      </c>
    </row>
    <row r="17" spans="2:10" ht="15.8" thickBot="1" x14ac:dyDescent="0.3"/>
    <row r="18" spans="2:10" ht="29.25" thickBot="1" x14ac:dyDescent="0.3">
      <c r="B18" s="26" t="s">
        <v>103</v>
      </c>
      <c r="C18" s="27" t="s">
        <v>104</v>
      </c>
      <c r="D18" s="27" t="s">
        <v>105</v>
      </c>
      <c r="E18" s="27" t="s">
        <v>106</v>
      </c>
      <c r="F18" s="27" t="s">
        <v>107</v>
      </c>
      <c r="G18" s="27" t="s">
        <v>108</v>
      </c>
      <c r="H18" s="27" t="s">
        <v>109</v>
      </c>
      <c r="I18" s="27" t="s">
        <v>110</v>
      </c>
      <c r="J18" s="27" t="s">
        <v>111</v>
      </c>
    </row>
    <row r="19" spans="2:10" ht="57.75" thickBot="1" x14ac:dyDescent="0.3">
      <c r="B19" s="28" t="s">
        <v>112</v>
      </c>
      <c r="C19" s="29">
        <v>50</v>
      </c>
      <c r="D19" s="29">
        <v>100</v>
      </c>
      <c r="E19" s="29">
        <v>150</v>
      </c>
      <c r="F19" s="29">
        <v>200</v>
      </c>
      <c r="G19" s="29">
        <v>250</v>
      </c>
      <c r="H19" s="29">
        <v>300</v>
      </c>
      <c r="I19" s="29">
        <v>350</v>
      </c>
      <c r="J19" s="29">
        <v>400</v>
      </c>
    </row>
    <row r="22" spans="2:10" x14ac:dyDescent="0.25">
      <c r="C22" t="s">
        <v>116</v>
      </c>
      <c r="D22" t="s">
        <v>195</v>
      </c>
      <c r="E22" t="s">
        <v>117</v>
      </c>
      <c r="F22" t="s">
        <v>196</v>
      </c>
    </row>
    <row r="23" spans="2:10" ht="14.95" x14ac:dyDescent="0.25">
      <c r="C23">
        <v>1</v>
      </c>
      <c r="D23">
        <v>0</v>
      </c>
      <c r="E23">
        <v>0.5</v>
      </c>
      <c r="F23">
        <v>0</v>
      </c>
    </row>
    <row r="25" spans="2:10" ht="15.8" thickBot="1" x14ac:dyDescent="0.3"/>
    <row r="26" spans="2:10" ht="29.25" thickBot="1" x14ac:dyDescent="0.3">
      <c r="B26" s="26" t="s">
        <v>165</v>
      </c>
      <c r="C26" s="27" t="s">
        <v>104</v>
      </c>
      <c r="D26" s="27" t="s">
        <v>105</v>
      </c>
      <c r="E26" s="27" t="s">
        <v>106</v>
      </c>
      <c r="F26" s="27" t="s">
        <v>107</v>
      </c>
      <c r="G26" s="27" t="s">
        <v>108</v>
      </c>
      <c r="H26" s="27"/>
      <c r="I26" s="27"/>
      <c r="J26" s="27"/>
    </row>
    <row r="27" spans="2:10" ht="57.75" thickBot="1" x14ac:dyDescent="0.3">
      <c r="B27" s="28" t="s">
        <v>166</v>
      </c>
      <c r="C27" s="29">
        <v>3</v>
      </c>
      <c r="D27" s="29">
        <v>5</v>
      </c>
      <c r="E27" s="29">
        <v>10</v>
      </c>
      <c r="F27" s="29">
        <v>15</v>
      </c>
      <c r="G27" s="29">
        <v>20</v>
      </c>
      <c r="H27" s="29"/>
      <c r="I27" s="29"/>
      <c r="J27" s="29"/>
    </row>
    <row r="30" spans="2:10" x14ac:dyDescent="0.25">
      <c r="B30" s="40" t="s">
        <v>168</v>
      </c>
      <c r="C30" s="40">
        <v>5</v>
      </c>
      <c r="D30" s="40">
        <v>10</v>
      </c>
      <c r="E30" s="40">
        <v>20</v>
      </c>
      <c r="F30" s="40">
        <v>30</v>
      </c>
      <c r="G30" s="40">
        <v>50</v>
      </c>
      <c r="H30" s="40">
        <v>70</v>
      </c>
    </row>
    <row r="31" spans="2:10" x14ac:dyDescent="0.25">
      <c r="B31" s="40" t="s">
        <v>169</v>
      </c>
      <c r="C31" s="40">
        <v>1.1000000000000001</v>
      </c>
      <c r="D31" s="40">
        <v>1</v>
      </c>
      <c r="E31" s="40">
        <v>0.9</v>
      </c>
      <c r="F31" s="40">
        <v>0.8</v>
      </c>
      <c r="G31" s="40">
        <v>0.7</v>
      </c>
      <c r="H31" s="40">
        <v>0.6</v>
      </c>
    </row>
  </sheetData>
  <customSheetViews>
    <customSheetView guid="{A98B5FEF-3EC3-4722-9E97-94D4371E835A}" state="hidden" topLeftCell="A16">
      <selection activeCell="K24" sqref="K24"/>
      <pageMargins left="0.7" right="0.7" top="0.75" bottom="0.75" header="0.3" footer="0.3"/>
      <pageSetup paperSize="9" orientation="portrait" verticalDpi="0" r:id="rId1"/>
    </customSheetView>
    <customSheetView guid="{69D5BFA0-9323-4FEC-9D80-D8D82BC4E7DD}" state="hidden" topLeftCell="A16">
      <selection activeCell="K24" sqref="K24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B1:F22"/>
  <sheetViews>
    <sheetView zoomScale="85" zoomScaleNormal="85" workbookViewId="0">
      <selection activeCell="C4" sqref="C4:D4"/>
    </sheetView>
  </sheetViews>
  <sheetFormatPr defaultRowHeight="14.3" x14ac:dyDescent="0.25"/>
  <cols>
    <col min="2" max="2" width="50.875" bestFit="1" customWidth="1"/>
    <col min="3" max="3" width="16.25" bestFit="1" customWidth="1"/>
    <col min="4" max="4" width="37.375" bestFit="1" customWidth="1"/>
  </cols>
  <sheetData>
    <row r="1" spans="2:6" ht="19.05" x14ac:dyDescent="0.35">
      <c r="B1" s="137" t="s">
        <v>136</v>
      </c>
      <c r="C1" s="137"/>
      <c r="D1" s="137"/>
      <c r="E1" s="137"/>
      <c r="F1" s="137"/>
    </row>
    <row r="2" spans="2:6" ht="19.05" x14ac:dyDescent="0.35">
      <c r="B2" s="137" t="s">
        <v>31</v>
      </c>
      <c r="C2" s="137"/>
      <c r="D2" s="137"/>
      <c r="E2" s="137"/>
      <c r="F2" s="137"/>
    </row>
    <row r="3" spans="2:6" x14ac:dyDescent="0.25">
      <c r="B3" s="10" t="s">
        <v>16</v>
      </c>
      <c r="C3" s="141" t="s">
        <v>32</v>
      </c>
      <c r="D3" s="141"/>
      <c r="E3" s="139" t="s">
        <v>33</v>
      </c>
      <c r="F3" s="140"/>
    </row>
    <row r="4" spans="2:6" x14ac:dyDescent="0.25">
      <c r="B4" s="48" t="s">
        <v>2</v>
      </c>
      <c r="C4" s="142">
        <v>6</v>
      </c>
      <c r="D4" s="142"/>
      <c r="E4" s="138" t="s">
        <v>3</v>
      </c>
      <c r="F4" s="138"/>
    </row>
    <row r="5" spans="2:6" x14ac:dyDescent="0.25">
      <c r="B5" s="48" t="s">
        <v>34</v>
      </c>
      <c r="C5" s="142">
        <v>6</v>
      </c>
      <c r="D5" s="142"/>
      <c r="E5" s="138" t="s">
        <v>3</v>
      </c>
      <c r="F5" s="138"/>
    </row>
    <row r="6" spans="2:6" x14ac:dyDescent="0.25">
      <c r="B6" s="69" t="s">
        <v>161</v>
      </c>
      <c r="C6" s="142" t="s">
        <v>162</v>
      </c>
      <c r="D6" s="142"/>
      <c r="E6" s="138" t="s">
        <v>3</v>
      </c>
      <c r="F6" s="138"/>
    </row>
    <row r="7" spans="2:6" ht="14.95" x14ac:dyDescent="0.25">
      <c r="B7" s="149"/>
      <c r="C7" s="149"/>
      <c r="D7" s="149"/>
      <c r="E7" s="149"/>
      <c r="F7" s="149"/>
    </row>
    <row r="8" spans="2:6" x14ac:dyDescent="0.25">
      <c r="B8" s="21" t="s">
        <v>68</v>
      </c>
      <c r="C8" s="143">
        <f>ROUNDUP(C4/C5+1,0)</f>
        <v>2</v>
      </c>
      <c r="D8" s="143"/>
      <c r="E8" s="168" t="s">
        <v>5</v>
      </c>
      <c r="F8" s="168"/>
    </row>
    <row r="9" spans="2:6" ht="14.95" x14ac:dyDescent="0.25">
      <c r="B9" s="19"/>
      <c r="C9" s="19"/>
      <c r="D9" s="19"/>
      <c r="E9" s="19"/>
      <c r="F9" s="19"/>
    </row>
    <row r="10" spans="2:6" ht="14.95" x14ac:dyDescent="0.25">
      <c r="B10" s="7"/>
      <c r="E10" s="7"/>
    </row>
    <row r="11" spans="2:6" ht="19.05" x14ac:dyDescent="0.35">
      <c r="B11" s="137" t="s">
        <v>15</v>
      </c>
      <c r="C11" s="137"/>
      <c r="D11" s="137"/>
      <c r="E11" s="137"/>
      <c r="F11" s="137"/>
    </row>
    <row r="12" spans="2:6" x14ac:dyDescent="0.25">
      <c r="B12" s="46" t="s">
        <v>11</v>
      </c>
      <c r="C12" s="17" t="s">
        <v>7</v>
      </c>
      <c r="D12" s="17" t="s">
        <v>8</v>
      </c>
      <c r="E12" s="17" t="s">
        <v>9</v>
      </c>
      <c r="F12" s="17" t="s">
        <v>10</v>
      </c>
    </row>
    <row r="13" spans="2:6" x14ac:dyDescent="0.25">
      <c r="B13" s="170" t="s">
        <v>132</v>
      </c>
      <c r="C13" s="47" t="s">
        <v>1</v>
      </c>
      <c r="D13" s="47" t="s">
        <v>60</v>
      </c>
      <c r="E13" s="45">
        <f>C8*2</f>
        <v>4</v>
      </c>
      <c r="F13" s="47" t="s">
        <v>5</v>
      </c>
    </row>
    <row r="14" spans="2:6" x14ac:dyDescent="0.25">
      <c r="B14" s="170"/>
      <c r="C14" s="47" t="s">
        <v>39</v>
      </c>
      <c r="D14" s="47" t="s">
        <v>61</v>
      </c>
      <c r="E14" s="45">
        <f>C8*4</f>
        <v>8</v>
      </c>
      <c r="F14" s="47" t="s">
        <v>5</v>
      </c>
    </row>
    <row r="15" spans="2:6" x14ac:dyDescent="0.25">
      <c r="B15" s="170"/>
      <c r="C15" s="47" t="s">
        <v>56</v>
      </c>
      <c r="D15" s="47" t="s">
        <v>62</v>
      </c>
      <c r="E15" s="45">
        <f>C8*3</f>
        <v>6</v>
      </c>
      <c r="F15" s="47" t="s">
        <v>5</v>
      </c>
    </row>
    <row r="16" spans="2:6" x14ac:dyDescent="0.25">
      <c r="B16" s="170"/>
      <c r="C16" s="47" t="s">
        <v>64</v>
      </c>
      <c r="D16" s="47" t="s">
        <v>65</v>
      </c>
      <c r="E16" s="45">
        <f>(E15+E14)*2</f>
        <v>28</v>
      </c>
      <c r="F16" s="47" t="s">
        <v>5</v>
      </c>
    </row>
    <row r="17" spans="2:6" x14ac:dyDescent="0.25">
      <c r="B17" s="170"/>
      <c r="C17" s="47" t="s">
        <v>63</v>
      </c>
      <c r="D17" s="47" t="s">
        <v>66</v>
      </c>
      <c r="E17" s="45">
        <f>E16</f>
        <v>28</v>
      </c>
      <c r="F17" s="47" t="s">
        <v>5</v>
      </c>
    </row>
    <row r="18" spans="2:6" x14ac:dyDescent="0.25">
      <c r="B18" s="170"/>
      <c r="C18" s="68" t="s">
        <v>188</v>
      </c>
      <c r="D18" s="68" t="s">
        <v>17</v>
      </c>
      <c r="E18" s="45">
        <f>E17*2</f>
        <v>56</v>
      </c>
      <c r="F18" s="47" t="s">
        <v>5</v>
      </c>
    </row>
    <row r="19" spans="2:6" x14ac:dyDescent="0.25">
      <c r="B19" s="155" t="s">
        <v>133</v>
      </c>
      <c r="C19" s="50" t="s">
        <v>85</v>
      </c>
      <c r="D19" s="48" t="s">
        <v>138</v>
      </c>
      <c r="E19" s="50">
        <f>IF(C6="С двух сторон",C8*2,C8)</f>
        <v>4</v>
      </c>
      <c r="F19" s="50" t="s">
        <v>3</v>
      </c>
    </row>
    <row r="20" spans="2:6" x14ac:dyDescent="0.25">
      <c r="B20" s="156"/>
      <c r="C20" s="50" t="s">
        <v>82</v>
      </c>
      <c r="D20" s="50" t="s">
        <v>83</v>
      </c>
      <c r="E20" s="45">
        <f>E19*2</f>
        <v>8</v>
      </c>
      <c r="F20" s="50" t="s">
        <v>5</v>
      </c>
    </row>
    <row r="21" spans="2:6" x14ac:dyDescent="0.25">
      <c r="B21" s="156"/>
      <c r="C21" s="7" t="s">
        <v>141</v>
      </c>
      <c r="D21" s="51" t="s">
        <v>137</v>
      </c>
      <c r="E21" s="7">
        <f>E20</f>
        <v>8</v>
      </c>
      <c r="F21" s="50" t="s">
        <v>5</v>
      </c>
    </row>
    <row r="22" spans="2:6" x14ac:dyDescent="0.25">
      <c r="B22" s="157"/>
      <c r="C22" s="50" t="s">
        <v>131</v>
      </c>
      <c r="D22" s="50" t="s">
        <v>84</v>
      </c>
      <c r="E22" s="45">
        <f>E21</f>
        <v>8</v>
      </c>
      <c r="F22" s="50" t="s">
        <v>5</v>
      </c>
    </row>
  </sheetData>
  <protectedRanges>
    <protectedRange sqref="E20 E22 E13:E18" name="Диапазон3"/>
    <protectedRange sqref="C4:D6" name="Диапазон1"/>
  </protectedRanges>
  <customSheetViews>
    <customSheetView guid="{A98B5FEF-3EC3-4722-9E97-94D4371E835A}" scale="85">
      <selection activeCell="C4" sqref="C4:D4"/>
      <pageMargins left="0.7" right="0.7" top="0.75" bottom="0.75" header="0.3" footer="0.3"/>
    </customSheetView>
    <customSheetView guid="{69D5BFA0-9323-4FEC-9D80-D8D82BC4E7DD}" scale="85">
      <selection activeCell="C4" sqref="C4:D4"/>
      <pageMargins left="0.7" right="0.7" top="0.75" bottom="0.75" header="0.3" footer="0.3"/>
    </customSheetView>
  </customSheetViews>
  <mergeCells count="16">
    <mergeCell ref="B11:F11"/>
    <mergeCell ref="B13:B18"/>
    <mergeCell ref="B19:B22"/>
    <mergeCell ref="C5:D5"/>
    <mergeCell ref="E5:F5"/>
    <mergeCell ref="C8:D8"/>
    <mergeCell ref="E8:F8"/>
    <mergeCell ref="C6:D6"/>
    <mergeCell ref="E6:F6"/>
    <mergeCell ref="B7:F7"/>
    <mergeCell ref="B1:F1"/>
    <mergeCell ref="B2:F2"/>
    <mergeCell ref="C3:D3"/>
    <mergeCell ref="E3:F3"/>
    <mergeCell ref="C4:D4"/>
    <mergeCell ref="E4:F4"/>
  </mergeCells>
  <dataValidations count="3">
    <dataValidation type="custom" errorStyle="information" showErrorMessage="1" errorTitle="Ошибка кратности" error="Шаг колонн не кратен заданной длине пролета. Добавить дополнительную колонну?" sqref="C5:D5">
      <formula1>MOD(C4,C5)=0</formula1>
    </dataValidation>
    <dataValidation errorStyle="information" allowBlank="1" showInputMessage="1" errorTitle="Ошибка кратности" error="Длина трассы не кратна стандартной длине ригеля (3 м). Добавить 1 дополнительный ригель?" sqref="C4:D4"/>
    <dataValidation type="list" errorStyle="information" showErrorMessage="1" errorTitle="Ошибка кратности" error="Шаг колонн не кратен заданной длине пролета. Добавить дополнительную колонну?" sqref="C6:D6">
      <formula1>"С одной стороны,С двух сторон"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customSheetViews>
    <customSheetView guid="{A98B5FEF-3EC3-4722-9E97-94D4371E835A}">
      <pageMargins left="0.7" right="0.7" top="0.75" bottom="0.75" header="0.3" footer="0.3"/>
    </customSheetView>
    <customSheetView guid="{69D5BFA0-9323-4FEC-9D80-D8D82BC4E7D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C2:E51"/>
  <sheetViews>
    <sheetView zoomScale="85" zoomScaleNormal="85" workbookViewId="0">
      <selection activeCell="C32" sqref="C32"/>
    </sheetView>
  </sheetViews>
  <sheetFormatPr defaultRowHeight="14.3" x14ac:dyDescent="0.25"/>
  <cols>
    <col min="3" max="3" width="72.25" customWidth="1"/>
    <col min="4" max="4" width="68.375" customWidth="1"/>
    <col min="5" max="5" width="18.625" customWidth="1"/>
  </cols>
  <sheetData>
    <row r="2" spans="3:4" x14ac:dyDescent="0.25">
      <c r="C2" s="103" t="s">
        <v>202</v>
      </c>
      <c r="D2" s="103"/>
    </row>
    <row r="3" spans="3:4" x14ac:dyDescent="0.25">
      <c r="C3" s="102" t="s">
        <v>209</v>
      </c>
      <c r="D3" s="102"/>
    </row>
    <row r="4" spans="3:4" x14ac:dyDescent="0.25">
      <c r="C4" s="102" t="s">
        <v>201</v>
      </c>
      <c r="D4" s="102"/>
    </row>
    <row r="5" spans="3:4" x14ac:dyDescent="0.25">
      <c r="C5" s="102" t="s">
        <v>220</v>
      </c>
      <c r="D5" s="102"/>
    </row>
    <row r="6" spans="3:4" ht="14.95" x14ac:dyDescent="0.25">
      <c r="C6" s="102"/>
      <c r="D6" s="102"/>
    </row>
    <row r="7" spans="3:4" x14ac:dyDescent="0.25">
      <c r="C7" s="103" t="s">
        <v>203</v>
      </c>
      <c r="D7" s="103"/>
    </row>
    <row r="8" spans="3:4" x14ac:dyDescent="0.25">
      <c r="C8" s="102" t="s">
        <v>219</v>
      </c>
      <c r="D8" s="102"/>
    </row>
    <row r="9" spans="3:4" x14ac:dyDescent="0.25">
      <c r="C9" s="102" t="s">
        <v>200</v>
      </c>
      <c r="D9" s="102"/>
    </row>
    <row r="10" spans="3:4" ht="14.95" x14ac:dyDescent="0.25">
      <c r="C10" s="102"/>
      <c r="D10" s="102"/>
    </row>
    <row r="11" spans="3:4" x14ac:dyDescent="0.25">
      <c r="C11" s="103" t="s">
        <v>204</v>
      </c>
      <c r="D11" s="103"/>
    </row>
    <row r="12" spans="3:4" x14ac:dyDescent="0.25">
      <c r="C12" s="102" t="s">
        <v>218</v>
      </c>
      <c r="D12" s="102"/>
    </row>
    <row r="13" spans="3:4" x14ac:dyDescent="0.25">
      <c r="C13" s="102" t="s">
        <v>205</v>
      </c>
      <c r="D13" s="102"/>
    </row>
    <row r="14" spans="3:4" ht="14.95" x14ac:dyDescent="0.25">
      <c r="C14" s="102"/>
      <c r="D14" s="102"/>
    </row>
    <row r="15" spans="3:4" x14ac:dyDescent="0.25">
      <c r="C15" s="103" t="s">
        <v>206</v>
      </c>
      <c r="D15" s="103"/>
    </row>
    <row r="16" spans="3:4" x14ac:dyDescent="0.25">
      <c r="C16" s="102" t="s">
        <v>207</v>
      </c>
      <c r="D16" s="102"/>
    </row>
    <row r="17" spans="3:5" x14ac:dyDescent="0.25">
      <c r="C17" s="102" t="s">
        <v>208</v>
      </c>
      <c r="D17" s="102"/>
    </row>
    <row r="18" spans="3:5" x14ac:dyDescent="0.25">
      <c r="C18" s="102" t="s">
        <v>217</v>
      </c>
      <c r="D18" s="102"/>
    </row>
    <row r="19" spans="3:5" x14ac:dyDescent="0.25">
      <c r="C19" s="102" t="s">
        <v>216</v>
      </c>
      <c r="D19" s="102"/>
      <c r="E19" s="89" t="s">
        <v>186</v>
      </c>
    </row>
    <row r="20" spans="3:5" ht="14.95" x14ac:dyDescent="0.25">
      <c r="C20" s="102"/>
      <c r="D20" s="102"/>
    </row>
    <row r="21" spans="3:5" x14ac:dyDescent="0.25">
      <c r="C21" s="103" t="s">
        <v>212</v>
      </c>
      <c r="D21" s="103"/>
    </row>
    <row r="22" spans="3:5" x14ac:dyDescent="0.25">
      <c r="C22" t="s">
        <v>213</v>
      </c>
    </row>
    <row r="23" spans="3:5" x14ac:dyDescent="0.25">
      <c r="C23" t="s">
        <v>215</v>
      </c>
    </row>
    <row r="24" spans="3:5" x14ac:dyDescent="0.25">
      <c r="C24" t="s">
        <v>214</v>
      </c>
    </row>
    <row r="26" spans="3:5" x14ac:dyDescent="0.25">
      <c r="C26" s="82" t="s">
        <v>210</v>
      </c>
    </row>
    <row r="28" spans="3:5" ht="16.3" x14ac:dyDescent="0.25">
      <c r="C28" s="66" t="s">
        <v>8</v>
      </c>
      <c r="D28" s="66" t="s">
        <v>55</v>
      </c>
      <c r="E28" s="66" t="s">
        <v>7</v>
      </c>
    </row>
    <row r="29" spans="3:5" x14ac:dyDescent="0.25">
      <c r="C29" s="65" t="s">
        <v>35</v>
      </c>
      <c r="D29" s="101" t="s">
        <v>36</v>
      </c>
      <c r="E29" s="65" t="s">
        <v>1</v>
      </c>
    </row>
    <row r="30" spans="3:5" x14ac:dyDescent="0.25">
      <c r="C30" s="65" t="s">
        <v>45</v>
      </c>
      <c r="D30" s="101"/>
      <c r="E30" s="65" t="s">
        <v>13</v>
      </c>
    </row>
    <row r="31" spans="3:5" x14ac:dyDescent="0.25">
      <c r="C31" s="65" t="s">
        <v>46</v>
      </c>
      <c r="D31" s="101"/>
      <c r="E31" s="65" t="s">
        <v>12</v>
      </c>
    </row>
    <row r="32" spans="3:5" s="95" customFormat="1" x14ac:dyDescent="0.25">
      <c r="C32" s="96" t="s">
        <v>226</v>
      </c>
      <c r="D32" s="96" t="s">
        <v>225</v>
      </c>
      <c r="E32" s="96" t="s">
        <v>223</v>
      </c>
    </row>
    <row r="33" spans="3:5" s="95" customFormat="1" x14ac:dyDescent="0.25">
      <c r="C33" s="96" t="s">
        <v>227</v>
      </c>
      <c r="D33" s="96" t="s">
        <v>225</v>
      </c>
      <c r="E33" s="96" t="s">
        <v>224</v>
      </c>
    </row>
    <row r="34" spans="3:5" x14ac:dyDescent="0.25">
      <c r="C34" s="65" t="s">
        <v>47</v>
      </c>
      <c r="D34" s="96"/>
      <c r="E34" s="65" t="s">
        <v>6</v>
      </c>
    </row>
    <row r="35" spans="3:5" x14ac:dyDescent="0.25">
      <c r="C35" s="65" t="s">
        <v>37</v>
      </c>
      <c r="D35" s="101" t="s">
        <v>38</v>
      </c>
      <c r="E35" s="65" t="s">
        <v>39</v>
      </c>
    </row>
    <row r="36" spans="3:5" x14ac:dyDescent="0.25">
      <c r="C36" s="65" t="s">
        <v>48</v>
      </c>
      <c r="D36" s="101"/>
      <c r="E36" s="65" t="s">
        <v>56</v>
      </c>
    </row>
    <row r="37" spans="3:5" x14ac:dyDescent="0.25">
      <c r="C37" s="68" t="s">
        <v>92</v>
      </c>
      <c r="D37" s="91" t="s">
        <v>99</v>
      </c>
      <c r="E37" s="68" t="s">
        <v>78</v>
      </c>
    </row>
    <row r="38" spans="3:5" x14ac:dyDescent="0.25">
      <c r="C38" s="68" t="s">
        <v>94</v>
      </c>
      <c r="D38" s="91" t="s">
        <v>100</v>
      </c>
      <c r="E38" s="68" t="s">
        <v>93</v>
      </c>
    </row>
    <row r="39" spans="3:5" x14ac:dyDescent="0.25">
      <c r="C39" s="68" t="s">
        <v>96</v>
      </c>
      <c r="D39" s="91" t="s">
        <v>101</v>
      </c>
      <c r="E39" s="68" t="s">
        <v>95</v>
      </c>
    </row>
    <row r="40" spans="3:5" x14ac:dyDescent="0.25">
      <c r="C40" s="68" t="s">
        <v>98</v>
      </c>
      <c r="D40" s="91" t="s">
        <v>102</v>
      </c>
      <c r="E40" s="68" t="s">
        <v>97</v>
      </c>
    </row>
    <row r="41" spans="3:5" x14ac:dyDescent="0.25">
      <c r="C41" s="65" t="s">
        <v>40</v>
      </c>
      <c r="D41" s="101" t="s">
        <v>41</v>
      </c>
      <c r="E41" s="65" t="s">
        <v>21</v>
      </c>
    </row>
    <row r="42" spans="3:5" x14ac:dyDescent="0.25">
      <c r="C42" s="65" t="s">
        <v>49</v>
      </c>
      <c r="D42" s="101"/>
      <c r="E42" s="65" t="s">
        <v>22</v>
      </c>
    </row>
    <row r="43" spans="3:5" x14ac:dyDescent="0.25">
      <c r="C43" s="65" t="s">
        <v>50</v>
      </c>
      <c r="D43" s="101"/>
      <c r="E43" s="65" t="s">
        <v>14</v>
      </c>
    </row>
    <row r="44" spans="3:5" x14ac:dyDescent="0.25">
      <c r="C44" s="65" t="s">
        <v>51</v>
      </c>
      <c r="D44" s="101"/>
      <c r="E44" s="65" t="s">
        <v>23</v>
      </c>
    </row>
    <row r="45" spans="3:5" x14ac:dyDescent="0.25">
      <c r="C45" s="65" t="s">
        <v>52</v>
      </c>
      <c r="D45" s="101"/>
      <c r="E45" s="65" t="s">
        <v>24</v>
      </c>
    </row>
    <row r="46" spans="3:5" x14ac:dyDescent="0.25">
      <c r="C46" s="65" t="s">
        <v>42</v>
      </c>
      <c r="D46" s="101" t="s">
        <v>43</v>
      </c>
      <c r="E46" s="65" t="s">
        <v>44</v>
      </c>
    </row>
    <row r="47" spans="3:5" x14ac:dyDescent="0.25">
      <c r="C47" s="65" t="s">
        <v>53</v>
      </c>
      <c r="D47" s="101"/>
      <c r="E47" s="65" t="s">
        <v>57</v>
      </c>
    </row>
    <row r="48" spans="3:5" x14ac:dyDescent="0.25">
      <c r="C48" s="65" t="s">
        <v>54</v>
      </c>
      <c r="D48" s="101"/>
      <c r="E48" s="65" t="s">
        <v>58</v>
      </c>
    </row>
    <row r="51" spans="3:3" x14ac:dyDescent="0.25">
      <c r="C51" s="90" t="s">
        <v>211</v>
      </c>
    </row>
  </sheetData>
  <customSheetViews>
    <customSheetView guid="{A98B5FEF-3EC3-4722-9E97-94D4371E835A}" scale="85">
      <pageMargins left="0.7" right="0.7" top="0.75" bottom="0.75" header="0.3" footer="0.3"/>
    </customSheetView>
    <customSheetView guid="{69D5BFA0-9323-4FEC-9D80-D8D82BC4E7DD}" scale="85">
      <pageMargins left="0.7" right="0.7" top="0.75" bottom="0.75" header="0.3" footer="0.3"/>
    </customSheetView>
  </customSheetViews>
  <mergeCells count="24">
    <mergeCell ref="C12:D12"/>
    <mergeCell ref="C20:D20"/>
    <mergeCell ref="C21:D21"/>
    <mergeCell ref="C14:D14"/>
    <mergeCell ref="C15:D15"/>
    <mergeCell ref="C16:D16"/>
    <mergeCell ref="C17:D17"/>
    <mergeCell ref="C18:D18"/>
    <mergeCell ref="C19:D19"/>
    <mergeCell ref="C7:D7"/>
    <mergeCell ref="C8:D8"/>
    <mergeCell ref="C9:D9"/>
    <mergeCell ref="C10:D10"/>
    <mergeCell ref="C11:D11"/>
    <mergeCell ref="C2:D2"/>
    <mergeCell ref="C3:D3"/>
    <mergeCell ref="C4:D4"/>
    <mergeCell ref="C5:D5"/>
    <mergeCell ref="C6:D6"/>
    <mergeCell ref="D46:D48"/>
    <mergeCell ref="D41:D45"/>
    <mergeCell ref="D29:D31"/>
    <mergeCell ref="D35:D36"/>
    <mergeCell ref="C13:D13"/>
  </mergeCells>
  <hyperlinks>
    <hyperlink ref="E19" r:id="rId1" display="форму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Z47"/>
  <sheetViews>
    <sheetView zoomScale="85" zoomScaleNormal="85" workbookViewId="0">
      <selection activeCell="C4" sqref="C4"/>
    </sheetView>
  </sheetViews>
  <sheetFormatPr defaultRowHeight="14.3" x14ac:dyDescent="0.25"/>
  <cols>
    <col min="2" max="2" width="65.25" customWidth="1"/>
    <col min="3" max="3" width="24.125" customWidth="1"/>
    <col min="4" max="4" width="93.75" customWidth="1"/>
  </cols>
  <sheetData>
    <row r="1" spans="1:26" ht="25.85" x14ac:dyDescent="0.45">
      <c r="A1" s="107" t="s">
        <v>114</v>
      </c>
      <c r="B1" s="107"/>
      <c r="C1" s="107"/>
      <c r="D1" s="107"/>
      <c r="E1" s="107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41"/>
      <c r="W1" s="41"/>
      <c r="X1" s="41"/>
      <c r="Y1" s="41"/>
      <c r="Z1" s="41"/>
    </row>
    <row r="2" spans="1:26" ht="14.95" x14ac:dyDescent="0.25"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5.8" customHeight="1" x14ac:dyDescent="0.3">
      <c r="B3" s="35" t="s">
        <v>16</v>
      </c>
      <c r="C3" s="35" t="s">
        <v>32</v>
      </c>
      <c r="D3" s="35" t="s">
        <v>123</v>
      </c>
    </row>
    <row r="4" spans="1:26" ht="27.7" customHeight="1" x14ac:dyDescent="0.3">
      <c r="B4" s="32" t="s">
        <v>119</v>
      </c>
      <c r="C4" s="33" t="s">
        <v>108</v>
      </c>
      <c r="D4" s="108" t="s">
        <v>174</v>
      </c>
      <c r="E4" s="36"/>
    </row>
    <row r="5" spans="1:26" ht="21.1" customHeight="1" x14ac:dyDescent="0.3">
      <c r="B5" s="32" t="s">
        <v>120</v>
      </c>
      <c r="C5" s="32">
        <f>HLOOKUP(C4,Лист1!C18:J19,2,FALSE)</f>
        <v>250</v>
      </c>
      <c r="D5" s="109"/>
    </row>
    <row r="6" spans="1:26" ht="16.3" x14ac:dyDescent="0.3">
      <c r="B6" s="39" t="s">
        <v>115</v>
      </c>
      <c r="C6" s="33">
        <v>100</v>
      </c>
      <c r="D6" s="40" t="s">
        <v>124</v>
      </c>
    </row>
    <row r="7" spans="1:26" ht="16.3" x14ac:dyDescent="0.3">
      <c r="B7" s="32" t="s">
        <v>122</v>
      </c>
      <c r="C7" s="34" t="s">
        <v>116</v>
      </c>
      <c r="D7" s="40" t="s">
        <v>125</v>
      </c>
    </row>
    <row r="8" spans="1:26" ht="16.3" x14ac:dyDescent="0.3">
      <c r="B8" s="32" t="s">
        <v>221</v>
      </c>
      <c r="C8" s="32">
        <f>HLOOKUP(C7,Лист1!C22:F23,2,FALSE)</f>
        <v>1</v>
      </c>
      <c r="D8" s="40"/>
      <c r="F8" s="94"/>
    </row>
    <row r="9" spans="1:26" ht="16.3" x14ac:dyDescent="0.3">
      <c r="B9" s="35" t="s">
        <v>118</v>
      </c>
      <c r="C9" s="35">
        <f>C6/1000*C5*1.4*C8</f>
        <v>35</v>
      </c>
      <c r="D9" s="40"/>
      <c r="F9" s="94"/>
    </row>
    <row r="10" spans="1:26" ht="15.8" thickBot="1" x14ac:dyDescent="0.3"/>
    <row r="11" spans="1:26" x14ac:dyDescent="0.25">
      <c r="A11" s="75" t="s">
        <v>121</v>
      </c>
      <c r="B11" s="70"/>
      <c r="C11" s="70"/>
      <c r="D11" s="71"/>
      <c r="E11" s="41"/>
      <c r="F11" s="41"/>
      <c r="G11" s="41"/>
      <c r="H11" s="41"/>
      <c r="I11" s="41"/>
    </row>
    <row r="12" spans="1:26" x14ac:dyDescent="0.25">
      <c r="A12" s="72" t="s">
        <v>126</v>
      </c>
      <c r="B12" s="73"/>
      <c r="C12" s="73"/>
      <c r="D12" s="74"/>
      <c r="E12" s="41"/>
      <c r="F12" s="41"/>
      <c r="G12" s="41"/>
      <c r="H12" s="41"/>
      <c r="I12" s="41"/>
    </row>
    <row r="13" spans="1:26" x14ac:dyDescent="0.25">
      <c r="A13" s="72" t="s">
        <v>127</v>
      </c>
      <c r="B13" s="73"/>
      <c r="C13" s="73"/>
      <c r="D13" s="74"/>
      <c r="E13" s="41"/>
      <c r="F13" s="41"/>
      <c r="G13" s="41"/>
      <c r="H13" s="41"/>
      <c r="I13" s="41"/>
    </row>
    <row r="14" spans="1:26" ht="14.95" thickBot="1" x14ac:dyDescent="0.3">
      <c r="A14" s="104" t="s">
        <v>128</v>
      </c>
      <c r="B14" s="105"/>
      <c r="C14" s="105"/>
      <c r="D14" s="106"/>
    </row>
    <row r="19" spans="13:21" ht="14.95" x14ac:dyDescent="0.25">
      <c r="M19" s="30"/>
      <c r="N19" s="31"/>
      <c r="O19" s="31"/>
      <c r="P19" s="31"/>
      <c r="Q19" s="31"/>
      <c r="R19" s="31"/>
      <c r="S19" s="31"/>
      <c r="T19" s="31"/>
      <c r="U19" s="31"/>
    </row>
    <row r="20" spans="13:21" ht="14.95" x14ac:dyDescent="0.25">
      <c r="M20" s="30"/>
      <c r="N20" s="31"/>
      <c r="O20" s="31"/>
      <c r="P20" s="31"/>
      <c r="Q20" s="31"/>
      <c r="R20" s="31"/>
      <c r="S20" s="31"/>
      <c r="T20" s="31"/>
      <c r="U20" s="31"/>
    </row>
    <row r="21" spans="13:21" ht="14.95" x14ac:dyDescent="0.25">
      <c r="M21" s="30"/>
      <c r="N21" s="31"/>
      <c r="O21" s="31"/>
      <c r="P21" s="31"/>
      <c r="Q21" s="31"/>
      <c r="R21" s="31"/>
      <c r="S21" s="31"/>
      <c r="T21" s="31"/>
      <c r="U21" s="31"/>
    </row>
    <row r="47" spans="1:1" x14ac:dyDescent="0.25">
      <c r="A47" s="25" t="s">
        <v>113</v>
      </c>
    </row>
  </sheetData>
  <customSheetViews>
    <customSheetView guid="{A98B5FEF-3EC3-4722-9E97-94D4371E835A}" scale="85">
      <selection activeCell="C4" sqref="C4"/>
      <pageMargins left="0.7" right="0.7" top="0.75" bottom="0.75" header="0.3" footer="0.3"/>
      <pageSetup paperSize="9" orientation="portrait" verticalDpi="0" r:id="rId1"/>
    </customSheetView>
    <customSheetView guid="{69D5BFA0-9323-4FEC-9D80-D8D82BC4E7DD}" scale="85">
      <selection activeCell="C4" sqref="C4"/>
      <pageMargins left="0.7" right="0.7" top="0.75" bottom="0.75" header="0.3" footer="0.3"/>
      <pageSetup paperSize="9" orientation="portrait" verticalDpi="0" r:id="rId2"/>
    </customSheetView>
  </customSheetViews>
  <mergeCells count="3">
    <mergeCell ref="A14:D14"/>
    <mergeCell ref="A1:E1"/>
    <mergeCell ref="D4:D5"/>
  </mergeCells>
  <dataValidations count="2">
    <dataValidation type="list" allowBlank="1" showInputMessage="1" showErrorMessage="1" sqref="C4">
      <formula1>"ВЫБРАТЬ ЗНАЧЕНИЕ!,I,II,III,IV,V,VI,VII,VIII"</formula1>
    </dataValidation>
    <dataValidation type="list" allowBlank="1" showInputMessage="1" showErrorMessage="1" sqref="C7">
      <formula1>"ВЫБРАТЬ ЗНАЧЕНИЕ!, НЕТ, S5 Combitech, L5 Combitech, U5 Combitech"</formula1>
    </dataValidation>
  </dataValidations>
  <pageMargins left="0.7" right="0.7" top="0.75" bottom="0.75" header="0.3" footer="0.3"/>
  <pageSetup paperSize="9"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</sheetPr>
  <dimension ref="A1:Z46"/>
  <sheetViews>
    <sheetView zoomScale="70" zoomScaleNormal="70" workbookViewId="0">
      <selection activeCell="C4" sqref="C4"/>
    </sheetView>
  </sheetViews>
  <sheetFormatPr defaultRowHeight="14.3" x14ac:dyDescent="0.25"/>
  <cols>
    <col min="2" max="2" width="65.25" customWidth="1"/>
    <col min="3" max="3" width="24.125" customWidth="1"/>
    <col min="4" max="4" width="83.75" bestFit="1" customWidth="1"/>
    <col min="13" max="13" width="12.125" bestFit="1" customWidth="1"/>
  </cols>
  <sheetData>
    <row r="1" spans="1:26" ht="25.85" x14ac:dyDescent="0.45">
      <c r="A1" s="107" t="s">
        <v>164</v>
      </c>
      <c r="B1" s="107"/>
      <c r="C1" s="107"/>
      <c r="D1" s="107"/>
      <c r="E1" s="107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41"/>
      <c r="W1" s="41"/>
      <c r="X1" s="41"/>
      <c r="Y1" s="41"/>
      <c r="Z1" s="41"/>
    </row>
    <row r="2" spans="1:26" ht="14.95" x14ac:dyDescent="0.25">
      <c r="B2" s="111"/>
      <c r="C2" s="111"/>
      <c r="D2" s="11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6.3" x14ac:dyDescent="0.3">
      <c r="B3" s="35" t="s">
        <v>16</v>
      </c>
      <c r="C3" s="35" t="s">
        <v>32</v>
      </c>
      <c r="D3" s="35" t="s">
        <v>123</v>
      </c>
    </row>
    <row r="4" spans="1:26" ht="16.3" x14ac:dyDescent="0.3">
      <c r="B4" s="32" t="s">
        <v>163</v>
      </c>
      <c r="C4" s="33" t="s">
        <v>104</v>
      </c>
      <c r="D4" s="112" t="s">
        <v>173</v>
      </c>
      <c r="E4" s="36"/>
    </row>
    <row r="5" spans="1:26" ht="16.3" x14ac:dyDescent="0.3">
      <c r="B5" s="32" t="s">
        <v>167</v>
      </c>
      <c r="C5" s="32">
        <f>HLOOKUP(C4,Лист1!B26:G27,2,FALSE)</f>
        <v>3</v>
      </c>
      <c r="D5" s="113"/>
      <c r="M5" s="30"/>
    </row>
    <row r="6" spans="1:26" ht="16.3" x14ac:dyDescent="0.3">
      <c r="B6" s="39" t="s">
        <v>170</v>
      </c>
      <c r="C6" s="33">
        <v>70</v>
      </c>
      <c r="D6" s="113"/>
      <c r="M6" s="30"/>
    </row>
    <row r="7" spans="1:26" ht="16.3" x14ac:dyDescent="0.3">
      <c r="B7" s="32" t="s">
        <v>171</v>
      </c>
      <c r="C7" s="32">
        <f>HLOOKUP(C6,Лист1!B30:H31,2,FALSE)</f>
        <v>0.6</v>
      </c>
      <c r="D7" s="113"/>
      <c r="M7" s="30"/>
    </row>
    <row r="8" spans="1:26" ht="16.3" x14ac:dyDescent="0.3">
      <c r="B8" s="35" t="s">
        <v>172</v>
      </c>
      <c r="C8" s="63">
        <f>PI()*$C$5*0.8*$C$7*($C$6+$C$5*0.8*$C$7)*0.9*9.8*10^(-4)</f>
        <v>0.28505088637935144</v>
      </c>
      <c r="D8" s="113"/>
      <c r="M8" s="30"/>
    </row>
    <row r="9" spans="1:26" ht="14.95" x14ac:dyDescent="0.25">
      <c r="M9" s="30"/>
    </row>
    <row r="10" spans="1:26" x14ac:dyDescent="0.25">
      <c r="A10" s="37" t="s">
        <v>121</v>
      </c>
      <c r="B10" s="37"/>
      <c r="C10" s="37"/>
      <c r="D10" s="37"/>
      <c r="E10" s="41"/>
      <c r="F10" s="41"/>
      <c r="G10" s="41"/>
      <c r="H10" s="41"/>
      <c r="M10" s="30"/>
    </row>
    <row r="11" spans="1:26" x14ac:dyDescent="0.25">
      <c r="A11" s="38" t="s">
        <v>126</v>
      </c>
      <c r="B11" s="37"/>
      <c r="C11" s="37"/>
      <c r="D11" s="37"/>
      <c r="E11" s="41"/>
      <c r="F11" s="41"/>
      <c r="G11" s="41"/>
      <c r="H11" s="41"/>
      <c r="M11" s="30"/>
    </row>
    <row r="12" spans="1:26" x14ac:dyDescent="0.25">
      <c r="A12" s="38" t="s">
        <v>127</v>
      </c>
      <c r="B12" s="37"/>
      <c r="C12" s="37"/>
      <c r="D12" s="37"/>
      <c r="E12" s="41"/>
      <c r="F12" s="41"/>
      <c r="G12" s="41"/>
      <c r="H12" s="41"/>
      <c r="M12" s="30"/>
    </row>
    <row r="13" spans="1:26" x14ac:dyDescent="0.25">
      <c r="A13" s="110" t="s">
        <v>128</v>
      </c>
      <c r="B13" s="110"/>
      <c r="C13" s="110"/>
      <c r="D13" s="110"/>
      <c r="M13" s="30"/>
    </row>
    <row r="14" spans="1:26" ht="14.95" x14ac:dyDescent="0.25">
      <c r="M14" s="30"/>
    </row>
    <row r="15" spans="1:26" ht="14.95" x14ac:dyDescent="0.25">
      <c r="M15" s="30"/>
    </row>
    <row r="18" spans="13:21" ht="14.95" x14ac:dyDescent="0.25">
      <c r="N18" s="31"/>
      <c r="O18" s="31"/>
      <c r="P18" s="31"/>
      <c r="Q18" s="31"/>
      <c r="R18" s="31"/>
      <c r="S18" s="31"/>
      <c r="T18" s="31"/>
      <c r="U18" s="31"/>
    </row>
    <row r="19" spans="13:21" ht="14.95" x14ac:dyDescent="0.25">
      <c r="N19" s="31"/>
      <c r="O19" s="31"/>
      <c r="P19" s="31"/>
      <c r="Q19" s="31"/>
      <c r="R19" s="31"/>
      <c r="S19" s="31"/>
      <c r="T19" s="31"/>
      <c r="U19" s="31"/>
    </row>
    <row r="20" spans="13:21" ht="14.95" x14ac:dyDescent="0.25">
      <c r="N20" s="31"/>
      <c r="O20" s="31"/>
      <c r="P20" s="31"/>
      <c r="Q20" s="31"/>
      <c r="R20" s="31"/>
      <c r="S20" s="31"/>
      <c r="T20" s="31"/>
      <c r="U20" s="31"/>
    </row>
    <row r="21" spans="13:21" ht="14.95" x14ac:dyDescent="0.25">
      <c r="M21" s="30"/>
    </row>
    <row r="22" spans="13:21" ht="14.95" x14ac:dyDescent="0.25">
      <c r="M22" s="30"/>
    </row>
    <row r="24" spans="13:21" ht="14.95" x14ac:dyDescent="0.25">
      <c r="M24" s="30"/>
    </row>
    <row r="25" spans="13:21" ht="14.95" x14ac:dyDescent="0.25">
      <c r="M25" s="30"/>
    </row>
    <row r="26" spans="13:21" ht="14.95" x14ac:dyDescent="0.25">
      <c r="M26" s="30"/>
    </row>
    <row r="27" spans="13:21" ht="14.95" x14ac:dyDescent="0.25">
      <c r="M27" s="30"/>
    </row>
    <row r="28" spans="13:21" ht="14.95" x14ac:dyDescent="0.25">
      <c r="M28" s="30"/>
    </row>
    <row r="29" spans="13:21" ht="14.95" x14ac:dyDescent="0.25">
      <c r="M29" s="30"/>
    </row>
    <row r="30" spans="13:21" ht="14.95" x14ac:dyDescent="0.25">
      <c r="M30" s="30"/>
    </row>
    <row r="31" spans="13:21" ht="14.95" x14ac:dyDescent="0.25">
      <c r="M31" s="30"/>
    </row>
    <row r="32" spans="13:21" ht="14.95" x14ac:dyDescent="0.25">
      <c r="M32" s="30"/>
    </row>
    <row r="46" spans="1:1" x14ac:dyDescent="0.25">
      <c r="A46" s="25" t="s">
        <v>113</v>
      </c>
    </row>
  </sheetData>
  <customSheetViews>
    <customSheetView guid="{A98B5FEF-3EC3-4722-9E97-94D4371E835A}" scale="70" state="hidden">
      <selection activeCell="C4" sqref="C4"/>
      <pageMargins left="0.7" right="0.7" top="0.75" bottom="0.75" header="0.3" footer="0.3"/>
      <pageSetup paperSize="9" orientation="portrait" verticalDpi="0" r:id="rId1"/>
    </customSheetView>
    <customSheetView guid="{69D5BFA0-9323-4FEC-9D80-D8D82BC4E7DD}" scale="70" state="hidden">
      <selection activeCell="C4" sqref="C4"/>
      <pageMargins left="0.7" right="0.7" top="0.75" bottom="0.75" header="0.3" footer="0.3"/>
      <pageSetup paperSize="9" orientation="portrait" verticalDpi="0" r:id="rId2"/>
    </customSheetView>
  </customSheetViews>
  <mergeCells count="4">
    <mergeCell ref="A1:E1"/>
    <mergeCell ref="A13:D13"/>
    <mergeCell ref="B2:D2"/>
    <mergeCell ref="D4:D8"/>
  </mergeCells>
  <dataValidations count="2">
    <dataValidation type="list" allowBlank="1" showInputMessage="1" showErrorMessage="1" sqref="C4">
      <formula1>"ВЫБРАТЬ ЗНАЧЕНИЕ!,I,II,III,IV,V,"</formula1>
    </dataValidation>
    <dataValidation type="list" allowBlank="1" showInputMessage="1" showErrorMessage="1" sqref="C6">
      <formula1>"ВЫБРАТЬ ЗНАЧЕНИЕ!,5,10,20,30,50,70"</formula1>
    </dataValidation>
  </dataValidations>
  <pageMargins left="0.7" right="0.7" top="0.75" bottom="0.75" header="0.3" footer="0.3"/>
  <pageSetup paperSize="9" orientation="portrait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FF00"/>
  </sheetPr>
  <dimension ref="B1:I20"/>
  <sheetViews>
    <sheetView workbookViewId="0">
      <selection activeCell="F13" sqref="F13"/>
    </sheetView>
  </sheetViews>
  <sheetFormatPr defaultRowHeight="14.3" x14ac:dyDescent="0.25"/>
  <cols>
    <col min="2" max="2" width="18.75" customWidth="1"/>
    <col min="3" max="3" width="15.375" customWidth="1"/>
    <col min="4" max="4" width="18.25" customWidth="1"/>
    <col min="5" max="5" width="20.25" customWidth="1"/>
    <col min="6" max="6" width="17.625" customWidth="1"/>
    <col min="7" max="7" width="14.875" customWidth="1"/>
    <col min="8" max="9" width="21.875" bestFit="1" customWidth="1"/>
  </cols>
  <sheetData>
    <row r="1" spans="2:9" x14ac:dyDescent="0.25">
      <c r="B1" t="s">
        <v>197</v>
      </c>
    </row>
    <row r="2" spans="2:9" x14ac:dyDescent="0.25">
      <c r="B2" t="s">
        <v>176</v>
      </c>
    </row>
    <row r="3" spans="2:9" x14ac:dyDescent="0.25">
      <c r="B3" t="s">
        <v>177</v>
      </c>
    </row>
    <row r="4" spans="2:9" x14ac:dyDescent="0.25">
      <c r="B4" t="s">
        <v>178</v>
      </c>
    </row>
    <row r="5" spans="2:9" x14ac:dyDescent="0.25">
      <c r="B5" t="s">
        <v>179</v>
      </c>
    </row>
    <row r="6" spans="2:9" x14ac:dyDescent="0.25">
      <c r="B6" t="s">
        <v>180</v>
      </c>
    </row>
    <row r="8" spans="2:9" x14ac:dyDescent="0.25">
      <c r="B8" s="82"/>
      <c r="C8" s="82" t="s">
        <v>193</v>
      </c>
    </row>
    <row r="9" spans="2:9" x14ac:dyDescent="0.25">
      <c r="C9" s="130" t="s">
        <v>181</v>
      </c>
      <c r="D9" s="130" t="s">
        <v>182</v>
      </c>
      <c r="E9" s="131" t="s">
        <v>222</v>
      </c>
      <c r="F9" s="131"/>
      <c r="G9" s="131"/>
      <c r="H9" s="131"/>
      <c r="I9" s="131"/>
    </row>
    <row r="10" spans="2:9" x14ac:dyDescent="0.25">
      <c r="C10" s="130"/>
      <c r="D10" s="130"/>
      <c r="E10" s="17" t="s">
        <v>4</v>
      </c>
      <c r="F10" s="17" t="s">
        <v>59</v>
      </c>
      <c r="G10" s="17" t="s">
        <v>130</v>
      </c>
      <c r="H10" s="17" t="s">
        <v>135</v>
      </c>
      <c r="I10" s="17" t="s">
        <v>136</v>
      </c>
    </row>
    <row r="11" spans="2:9" ht="25.5" customHeight="1" x14ac:dyDescent="0.25">
      <c r="C11" s="130"/>
      <c r="D11" s="130"/>
      <c r="E11" s="117" t="s">
        <v>184</v>
      </c>
      <c r="F11" s="117"/>
      <c r="G11" s="117"/>
      <c r="H11" s="117"/>
      <c r="I11" s="117"/>
    </row>
    <row r="12" spans="2:9" x14ac:dyDescent="0.25">
      <c r="C12" s="114">
        <v>3</v>
      </c>
      <c r="D12" s="92">
        <v>3</v>
      </c>
      <c r="E12" s="83">
        <v>700</v>
      </c>
      <c r="F12" s="83">
        <v>1300</v>
      </c>
      <c r="G12" s="84" t="s">
        <v>175</v>
      </c>
      <c r="H12" s="118" t="s">
        <v>198</v>
      </c>
      <c r="I12" s="119"/>
    </row>
    <row r="13" spans="2:9" x14ac:dyDescent="0.25">
      <c r="C13" s="114"/>
      <c r="D13" s="76">
        <v>6</v>
      </c>
      <c r="E13" s="85">
        <v>250</v>
      </c>
      <c r="F13" s="85">
        <v>500</v>
      </c>
      <c r="G13" s="86">
        <v>1200</v>
      </c>
      <c r="H13" s="120"/>
      <c r="I13" s="121"/>
    </row>
    <row r="14" spans="2:9" x14ac:dyDescent="0.25">
      <c r="C14" s="115"/>
      <c r="D14" s="76">
        <v>9</v>
      </c>
      <c r="E14" s="87" t="s">
        <v>199</v>
      </c>
      <c r="F14" s="87" t="s">
        <v>199</v>
      </c>
      <c r="G14" s="86">
        <v>1000</v>
      </c>
      <c r="H14" s="122"/>
      <c r="I14" s="123"/>
    </row>
    <row r="15" spans="2:9" x14ac:dyDescent="0.25">
      <c r="C15" s="116">
        <v>6</v>
      </c>
      <c r="D15" s="76">
        <v>3</v>
      </c>
      <c r="E15" s="132" t="s">
        <v>199</v>
      </c>
      <c r="F15" s="85">
        <v>1300</v>
      </c>
      <c r="G15" s="88" t="s">
        <v>175</v>
      </c>
      <c r="H15" s="124" t="s">
        <v>199</v>
      </c>
      <c r="I15" s="125"/>
    </row>
    <row r="16" spans="2:9" x14ac:dyDescent="0.25">
      <c r="C16" s="114"/>
      <c r="D16" s="76">
        <v>6</v>
      </c>
      <c r="E16" s="133"/>
      <c r="F16" s="85">
        <v>500</v>
      </c>
      <c r="G16" s="86">
        <v>1000</v>
      </c>
      <c r="H16" s="126"/>
      <c r="I16" s="127"/>
    </row>
    <row r="17" spans="2:9" x14ac:dyDescent="0.25">
      <c r="C17" s="115"/>
      <c r="D17" s="76">
        <v>9</v>
      </c>
      <c r="E17" s="134"/>
      <c r="F17" s="87" t="s">
        <v>199</v>
      </c>
      <c r="G17" s="86">
        <v>530</v>
      </c>
      <c r="H17" s="128"/>
      <c r="I17" s="129"/>
    </row>
    <row r="19" spans="2:9" x14ac:dyDescent="0.25">
      <c r="B19" t="s">
        <v>187</v>
      </c>
    </row>
    <row r="20" spans="2:9" x14ac:dyDescent="0.25">
      <c r="B20" t="s">
        <v>185</v>
      </c>
      <c r="F20" s="77" t="s">
        <v>186</v>
      </c>
      <c r="G20" t="s">
        <v>183</v>
      </c>
    </row>
  </sheetData>
  <customSheetViews>
    <customSheetView guid="{A98B5FEF-3EC3-4722-9E97-94D4371E835A}">
      <selection activeCell="F13" sqref="F13"/>
      <pageMargins left="0.7" right="0.7" top="0.75" bottom="0.75" header="0.3" footer="0.3"/>
    </customSheetView>
    <customSheetView guid="{69D5BFA0-9323-4FEC-9D80-D8D82BC4E7DD}">
      <pageMargins left="0.7" right="0.7" top="0.75" bottom="0.75" header="0.3" footer="0.3"/>
    </customSheetView>
  </customSheetViews>
  <mergeCells count="9">
    <mergeCell ref="C12:C14"/>
    <mergeCell ref="C15:C17"/>
    <mergeCell ref="E11:I11"/>
    <mergeCell ref="H12:I14"/>
    <mergeCell ref="H15:I17"/>
    <mergeCell ref="C9:C11"/>
    <mergeCell ref="E9:I9"/>
    <mergeCell ref="D9:D11"/>
    <mergeCell ref="E15:E17"/>
  </mergeCells>
  <hyperlinks>
    <hyperlink ref="F20" r:id="rId1" display="форму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B1:J58"/>
  <sheetViews>
    <sheetView tabSelected="1" zoomScale="85" zoomScaleNormal="85" workbookViewId="0">
      <selection activeCell="D22" sqref="D22"/>
    </sheetView>
  </sheetViews>
  <sheetFormatPr defaultRowHeight="14.3" x14ac:dyDescent="0.25"/>
  <cols>
    <col min="2" max="2" width="42.375" bestFit="1" customWidth="1"/>
    <col min="3" max="3" width="33.25" customWidth="1"/>
    <col min="4" max="4" width="41.125" customWidth="1"/>
    <col min="5" max="5" width="18.75" style="1" customWidth="1"/>
    <col min="6" max="6" width="12.625" customWidth="1"/>
    <col min="7" max="7" width="13.875" customWidth="1"/>
    <col min="8" max="8" width="19.875" bestFit="1" customWidth="1"/>
    <col min="9" max="9" width="13.625" customWidth="1"/>
    <col min="10" max="10" width="38" bestFit="1" customWidth="1"/>
  </cols>
  <sheetData>
    <row r="1" spans="2:10" ht="19.05" x14ac:dyDescent="0.35">
      <c r="B1" s="137" t="s">
        <v>4</v>
      </c>
      <c r="C1" s="137"/>
      <c r="D1" s="137"/>
      <c r="E1" s="137"/>
      <c r="F1" s="137"/>
    </row>
    <row r="2" spans="2:10" ht="19.05" x14ac:dyDescent="0.35">
      <c r="B2" s="137" t="s">
        <v>31</v>
      </c>
      <c r="C2" s="137"/>
      <c r="D2" s="137"/>
      <c r="E2" s="137"/>
      <c r="F2" s="137"/>
    </row>
    <row r="3" spans="2:10" x14ac:dyDescent="0.25">
      <c r="B3" s="10" t="s">
        <v>16</v>
      </c>
      <c r="C3" s="141" t="s">
        <v>32</v>
      </c>
      <c r="D3" s="141"/>
      <c r="E3" s="139" t="s">
        <v>33</v>
      </c>
      <c r="F3" s="140"/>
    </row>
    <row r="4" spans="2:10" x14ac:dyDescent="0.25">
      <c r="B4" s="8" t="s">
        <v>2</v>
      </c>
      <c r="C4" s="142">
        <v>6</v>
      </c>
      <c r="D4" s="142"/>
      <c r="E4" s="138" t="s">
        <v>3</v>
      </c>
      <c r="F4" s="138"/>
    </row>
    <row r="5" spans="2:10" x14ac:dyDescent="0.25">
      <c r="B5" s="8" t="s">
        <v>34</v>
      </c>
      <c r="C5" s="142">
        <v>3</v>
      </c>
      <c r="D5" s="142"/>
      <c r="E5" s="138" t="s">
        <v>3</v>
      </c>
      <c r="F5" s="138"/>
    </row>
    <row r="6" spans="2:10" x14ac:dyDescent="0.25">
      <c r="B6" s="21" t="s">
        <v>71</v>
      </c>
      <c r="C6" s="142">
        <v>1</v>
      </c>
      <c r="D6" s="142"/>
      <c r="E6" s="138" t="s">
        <v>3</v>
      </c>
      <c r="F6" s="138"/>
    </row>
    <row r="7" spans="2:10" ht="14.95" x14ac:dyDescent="0.25">
      <c r="B7" s="149"/>
      <c r="C7" s="149"/>
      <c r="D7" s="149"/>
      <c r="E7" s="149"/>
      <c r="F7" s="149"/>
    </row>
    <row r="8" spans="2:10" x14ac:dyDescent="0.25">
      <c r="B8" s="21" t="s">
        <v>68</v>
      </c>
      <c r="C8" s="143">
        <f>ROUNDUP(C4/C5+1,0)</f>
        <v>3</v>
      </c>
      <c r="D8" s="143"/>
      <c r="E8" s="144" t="s">
        <v>5</v>
      </c>
      <c r="F8" s="144"/>
    </row>
    <row r="9" spans="2:10" x14ac:dyDescent="0.25">
      <c r="B9" s="21" t="s">
        <v>69</v>
      </c>
      <c r="C9" s="143">
        <f>ROUNDUP(C4/3,0)</f>
        <v>2</v>
      </c>
      <c r="D9" s="143"/>
      <c r="E9" s="144" t="s">
        <v>5</v>
      </c>
      <c r="F9" s="144"/>
    </row>
    <row r="10" spans="2:10" ht="14.95" customHeight="1" x14ac:dyDescent="0.25">
      <c r="B10" s="21" t="s">
        <v>70</v>
      </c>
      <c r="C10" s="143">
        <f>C9-1</f>
        <v>1</v>
      </c>
      <c r="D10" s="143"/>
      <c r="E10" s="144" t="s">
        <v>5</v>
      </c>
      <c r="F10" s="144"/>
    </row>
    <row r="11" spans="2:10" x14ac:dyDescent="0.25">
      <c r="B11" s="21" t="s">
        <v>72</v>
      </c>
      <c r="C11" s="143">
        <f>C8</f>
        <v>3</v>
      </c>
      <c r="D11" s="143"/>
      <c r="E11" s="144" t="s">
        <v>5</v>
      </c>
      <c r="F11" s="144"/>
    </row>
    <row r="12" spans="2:10" ht="14.95" x14ac:dyDescent="0.25">
      <c r="B12" s="1"/>
    </row>
    <row r="13" spans="2:10" ht="19.05" x14ac:dyDescent="0.35">
      <c r="B13" s="137" t="s">
        <v>15</v>
      </c>
      <c r="C13" s="137"/>
      <c r="D13" s="137"/>
      <c r="E13" s="137"/>
      <c r="F13" s="137"/>
    </row>
    <row r="14" spans="2:10" x14ac:dyDescent="0.25">
      <c r="B14" s="5" t="s">
        <v>11</v>
      </c>
      <c r="C14" s="6" t="s">
        <v>7</v>
      </c>
      <c r="D14" s="6" t="s">
        <v>8</v>
      </c>
      <c r="E14" s="6" t="s">
        <v>9</v>
      </c>
      <c r="F14" s="6" t="s">
        <v>10</v>
      </c>
    </row>
    <row r="15" spans="2:10" x14ac:dyDescent="0.25">
      <c r="B15" s="4" t="s">
        <v>129</v>
      </c>
      <c r="C15" s="2" t="s">
        <v>223</v>
      </c>
      <c r="D15" s="2" t="s">
        <v>228</v>
      </c>
      <c r="E15" s="3">
        <f>C8</f>
        <v>3</v>
      </c>
      <c r="F15" s="2" t="s">
        <v>5</v>
      </c>
      <c r="J15" s="61"/>
    </row>
    <row r="16" spans="2:10" x14ac:dyDescent="0.25">
      <c r="B16" s="4" t="s">
        <v>0</v>
      </c>
      <c r="C16" s="2" t="s">
        <v>223</v>
      </c>
      <c r="D16" s="100" t="s">
        <v>228</v>
      </c>
      <c r="E16" s="43">
        <f>C9</f>
        <v>2</v>
      </c>
      <c r="F16" s="2" t="s">
        <v>5</v>
      </c>
      <c r="J16" s="61"/>
    </row>
    <row r="17" spans="2:10" x14ac:dyDescent="0.25">
      <c r="B17" s="155" t="s">
        <v>73</v>
      </c>
      <c r="C17" s="59" t="s">
        <v>142</v>
      </c>
      <c r="D17" s="78" t="s">
        <v>144</v>
      </c>
      <c r="E17" s="65">
        <f>C10*4</f>
        <v>4</v>
      </c>
      <c r="F17" s="79" t="s">
        <v>5</v>
      </c>
      <c r="J17" s="61"/>
    </row>
    <row r="18" spans="2:10" x14ac:dyDescent="0.25">
      <c r="B18" s="156"/>
      <c r="C18" s="59" t="s">
        <v>143</v>
      </c>
      <c r="D18" s="78" t="s">
        <v>145</v>
      </c>
      <c r="E18" s="65">
        <f>E17</f>
        <v>4</v>
      </c>
      <c r="F18" s="79" t="s">
        <v>5</v>
      </c>
      <c r="J18" s="61"/>
    </row>
    <row r="19" spans="2:10" s="25" customFormat="1" x14ac:dyDescent="0.25">
      <c r="B19" s="157"/>
      <c r="C19" s="43" t="s">
        <v>191</v>
      </c>
      <c r="D19" s="64" t="s">
        <v>192</v>
      </c>
      <c r="E19" s="65">
        <f>E18*2</f>
        <v>8</v>
      </c>
      <c r="F19" s="79" t="s">
        <v>5</v>
      </c>
      <c r="G19" s="42"/>
      <c r="H19"/>
      <c r="I19"/>
      <c r="J19" s="61"/>
    </row>
    <row r="20" spans="2:10" x14ac:dyDescent="0.25">
      <c r="B20" s="135" t="s">
        <v>75</v>
      </c>
      <c r="C20" s="2" t="s">
        <v>6</v>
      </c>
      <c r="D20" s="2" t="s">
        <v>19</v>
      </c>
      <c r="E20" s="68">
        <f>E15*2</f>
        <v>6</v>
      </c>
      <c r="F20" s="2" t="s">
        <v>5</v>
      </c>
      <c r="J20" s="61"/>
    </row>
    <row r="21" spans="2:10" x14ac:dyDescent="0.25">
      <c r="B21" s="135"/>
      <c r="C21" s="2" t="s">
        <v>188</v>
      </c>
      <c r="D21" s="2" t="s">
        <v>17</v>
      </c>
      <c r="E21" s="2">
        <f>$E$20*2</f>
        <v>12</v>
      </c>
      <c r="F21" s="2" t="s">
        <v>5</v>
      </c>
      <c r="J21" s="61"/>
    </row>
    <row r="22" spans="2:10" x14ac:dyDescent="0.25">
      <c r="B22" s="135"/>
      <c r="C22" s="2" t="s">
        <v>20</v>
      </c>
      <c r="D22" s="2" t="s">
        <v>76</v>
      </c>
      <c r="E22" s="2">
        <f>$E$20*2</f>
        <v>12</v>
      </c>
      <c r="F22" s="2" t="s">
        <v>5</v>
      </c>
      <c r="J22" s="61"/>
    </row>
    <row r="23" spans="2:10" x14ac:dyDescent="0.25">
      <c r="B23" s="136" t="s">
        <v>77</v>
      </c>
      <c r="C23" s="14" t="s">
        <v>23</v>
      </c>
      <c r="D23" s="13" t="str">
        <f>VLOOKUP(C23,Лист1!B3:C7,2,FALSE)</f>
        <v>Подвес 500 мм</v>
      </c>
      <c r="E23" s="2">
        <f>C6</f>
        <v>1</v>
      </c>
      <c r="F23" s="2" t="s">
        <v>5</v>
      </c>
      <c r="J23" s="61"/>
    </row>
    <row r="24" spans="2:10" x14ac:dyDescent="0.25">
      <c r="B24" s="136"/>
      <c r="C24" s="2" t="s">
        <v>6</v>
      </c>
      <c r="D24" s="2" t="s">
        <v>19</v>
      </c>
      <c r="E24" s="2">
        <f>E23</f>
        <v>1</v>
      </c>
      <c r="F24" s="2" t="s">
        <v>5</v>
      </c>
      <c r="I24" s="61"/>
      <c r="J24" s="61"/>
    </row>
    <row r="25" spans="2:10" x14ac:dyDescent="0.25">
      <c r="B25" s="136"/>
      <c r="C25" s="2" t="s">
        <v>188</v>
      </c>
      <c r="D25" s="2" t="s">
        <v>189</v>
      </c>
      <c r="E25" s="2">
        <f>$E$24*2</f>
        <v>2</v>
      </c>
      <c r="F25" s="2" t="s">
        <v>5</v>
      </c>
      <c r="J25" s="61"/>
    </row>
    <row r="26" spans="2:10" x14ac:dyDescent="0.25">
      <c r="B26" s="136"/>
      <c r="C26" s="2" t="s">
        <v>20</v>
      </c>
      <c r="D26" s="2" t="s">
        <v>76</v>
      </c>
      <c r="E26" s="2">
        <f>$E$24*2</f>
        <v>2</v>
      </c>
      <c r="F26" s="2" t="s">
        <v>5</v>
      </c>
    </row>
    <row r="27" spans="2:10" ht="14.95" x14ac:dyDescent="0.25">
      <c r="F27" s="1"/>
      <c r="H27" s="20"/>
      <c r="I27" s="20"/>
    </row>
    <row r="28" spans="2:10" ht="14.95" x14ac:dyDescent="0.25">
      <c r="E28" s="7"/>
      <c r="F28" s="7"/>
      <c r="H28" s="20"/>
      <c r="I28" s="20"/>
    </row>
    <row r="29" spans="2:10" ht="14.95" x14ac:dyDescent="0.25">
      <c r="E29" s="7"/>
      <c r="F29" s="7"/>
      <c r="H29" s="20"/>
      <c r="I29" s="20"/>
    </row>
    <row r="30" spans="2:10" ht="14.95" x14ac:dyDescent="0.25">
      <c r="E30" s="7"/>
      <c r="F30" s="7"/>
      <c r="H30" s="20"/>
      <c r="I30" s="20"/>
    </row>
    <row r="31" spans="2:10" ht="14.95" x14ac:dyDescent="0.25">
      <c r="H31" s="20"/>
      <c r="I31" s="20"/>
    </row>
    <row r="32" spans="2:10" ht="15.8" thickBot="1" x14ac:dyDescent="0.3">
      <c r="H32" s="20"/>
      <c r="I32" s="20"/>
    </row>
    <row r="33" spans="2:8" ht="19.05" x14ac:dyDescent="0.35">
      <c r="B33" s="158" t="s">
        <v>160</v>
      </c>
      <c r="C33" s="159"/>
      <c r="D33" s="159"/>
      <c r="E33" s="159"/>
      <c r="F33" s="160"/>
    </row>
    <row r="34" spans="2:8" x14ac:dyDescent="0.25">
      <c r="B34" s="161"/>
      <c r="C34" s="162"/>
      <c r="D34" s="162"/>
      <c r="E34" s="162"/>
      <c r="F34" s="163"/>
    </row>
    <row r="35" spans="2:8" s="95" customFormat="1" x14ac:dyDescent="0.25">
      <c r="B35" s="97"/>
      <c r="C35" s="98"/>
      <c r="D35" s="98"/>
      <c r="E35" s="98"/>
      <c r="F35" s="99"/>
    </row>
    <row r="36" spans="2:8" ht="19.05" x14ac:dyDescent="0.35">
      <c r="B36" s="165" t="s">
        <v>152</v>
      </c>
      <c r="C36" s="166"/>
      <c r="D36" s="166"/>
      <c r="E36" s="166"/>
      <c r="F36" s="167"/>
    </row>
    <row r="37" spans="2:8" ht="16.3" x14ac:dyDescent="0.25">
      <c r="B37" s="164" t="s">
        <v>151</v>
      </c>
      <c r="C37" s="145"/>
      <c r="D37" s="60">
        <v>1</v>
      </c>
      <c r="E37" s="145" t="s">
        <v>5</v>
      </c>
      <c r="F37" s="146"/>
    </row>
    <row r="38" spans="2:8" x14ac:dyDescent="0.25">
      <c r="B38" s="67" t="s">
        <v>11</v>
      </c>
      <c r="C38" s="17" t="s">
        <v>7</v>
      </c>
      <c r="D38" s="17" t="s">
        <v>8</v>
      </c>
      <c r="E38" s="17" t="s">
        <v>9</v>
      </c>
      <c r="F38" s="53" t="s">
        <v>10</v>
      </c>
    </row>
    <row r="39" spans="2:8" x14ac:dyDescent="0.25">
      <c r="B39" s="54" t="s">
        <v>157</v>
      </c>
      <c r="C39" s="68" t="s">
        <v>12</v>
      </c>
      <c r="D39" s="68" t="s">
        <v>153</v>
      </c>
      <c r="E39" s="68">
        <f>D37</f>
        <v>1</v>
      </c>
      <c r="F39" s="55" t="s">
        <v>5</v>
      </c>
      <c r="G39" s="11"/>
      <c r="H39" s="11"/>
    </row>
    <row r="40" spans="2:8" x14ac:dyDescent="0.25">
      <c r="B40" s="147" t="s">
        <v>150</v>
      </c>
      <c r="C40" s="68" t="s">
        <v>142</v>
      </c>
      <c r="D40" s="68" t="s">
        <v>144</v>
      </c>
      <c r="E40" s="68">
        <f>D37*4</f>
        <v>4</v>
      </c>
      <c r="F40" s="55" t="s">
        <v>5</v>
      </c>
      <c r="G40" s="11"/>
    </row>
    <row r="41" spans="2:8" x14ac:dyDescent="0.25">
      <c r="B41" s="147"/>
      <c r="C41" s="68" t="s">
        <v>143</v>
      </c>
      <c r="D41" s="68" t="s">
        <v>145</v>
      </c>
      <c r="E41" s="68">
        <f>E40</f>
        <v>4</v>
      </c>
      <c r="F41" s="55" t="s">
        <v>5</v>
      </c>
      <c r="G41" s="11"/>
    </row>
    <row r="42" spans="2:8" x14ac:dyDescent="0.25">
      <c r="B42" s="147"/>
      <c r="C42" s="65" t="s">
        <v>191</v>
      </c>
      <c r="D42" s="65" t="s">
        <v>192</v>
      </c>
      <c r="E42" s="68">
        <f>E41*2</f>
        <v>8</v>
      </c>
      <c r="F42" s="55" t="s">
        <v>5</v>
      </c>
      <c r="G42" s="11"/>
    </row>
    <row r="43" spans="2:8" x14ac:dyDescent="0.25">
      <c r="B43" s="150"/>
      <c r="C43" s="151"/>
      <c r="D43" s="151"/>
      <c r="E43" s="151"/>
      <c r="F43" s="152"/>
      <c r="G43" s="11"/>
    </row>
    <row r="44" spans="2:8" ht="19.05" x14ac:dyDescent="0.35">
      <c r="B44" s="165" t="s">
        <v>154</v>
      </c>
      <c r="C44" s="166"/>
      <c r="D44" s="166"/>
      <c r="E44" s="166"/>
      <c r="F44" s="167"/>
      <c r="G44" s="11"/>
    </row>
    <row r="45" spans="2:8" ht="16.3" x14ac:dyDescent="0.25">
      <c r="B45" s="164" t="s">
        <v>151</v>
      </c>
      <c r="C45" s="145"/>
      <c r="D45" s="60">
        <v>0</v>
      </c>
      <c r="E45" s="145" t="s">
        <v>5</v>
      </c>
      <c r="F45" s="146"/>
      <c r="G45" s="11"/>
    </row>
    <row r="46" spans="2:8" x14ac:dyDescent="0.25">
      <c r="B46" s="67" t="s">
        <v>11</v>
      </c>
      <c r="C46" s="17" t="s">
        <v>7</v>
      </c>
      <c r="D46" s="17" t="s">
        <v>8</v>
      </c>
      <c r="E46" s="17" t="s">
        <v>9</v>
      </c>
      <c r="F46" s="53" t="s">
        <v>10</v>
      </c>
      <c r="G46" s="11"/>
    </row>
    <row r="47" spans="2:8" x14ac:dyDescent="0.25">
      <c r="B47" s="54" t="s">
        <v>158</v>
      </c>
      <c r="C47" s="68" t="s">
        <v>224</v>
      </c>
      <c r="D47" s="68" t="s">
        <v>229</v>
      </c>
      <c r="E47" s="68">
        <f>D45</f>
        <v>0</v>
      </c>
      <c r="F47" s="55" t="s">
        <v>5</v>
      </c>
      <c r="G47" s="11"/>
    </row>
    <row r="48" spans="2:8" x14ac:dyDescent="0.25">
      <c r="B48" s="147" t="s">
        <v>150</v>
      </c>
      <c r="C48" s="68" t="s">
        <v>142</v>
      </c>
      <c r="D48" s="68" t="s">
        <v>144</v>
      </c>
      <c r="E48" s="68">
        <f>D45*4</f>
        <v>0</v>
      </c>
      <c r="F48" s="55" t="s">
        <v>5</v>
      </c>
      <c r="G48" s="11"/>
    </row>
    <row r="49" spans="2:7" x14ac:dyDescent="0.25">
      <c r="B49" s="147"/>
      <c r="C49" s="68" t="s">
        <v>143</v>
      </c>
      <c r="D49" s="68" t="s">
        <v>145</v>
      </c>
      <c r="E49" s="68">
        <f>E48</f>
        <v>0</v>
      </c>
      <c r="F49" s="55" t="s">
        <v>5</v>
      </c>
      <c r="G49" s="11"/>
    </row>
    <row r="50" spans="2:7" x14ac:dyDescent="0.25">
      <c r="B50" s="147"/>
      <c r="C50" s="65" t="s">
        <v>191</v>
      </c>
      <c r="D50" s="65" t="s">
        <v>192</v>
      </c>
      <c r="E50" s="68">
        <f>E49*2</f>
        <v>0</v>
      </c>
      <c r="F50" s="55" t="s">
        <v>5</v>
      </c>
      <c r="G50" s="11"/>
    </row>
    <row r="51" spans="2:7" ht="14.95" x14ac:dyDescent="0.25">
      <c r="B51" s="153"/>
      <c r="C51" s="111"/>
      <c r="D51" s="111"/>
      <c r="E51" s="111"/>
      <c r="F51" s="154"/>
      <c r="G51" s="11"/>
    </row>
    <row r="52" spans="2:7" ht="19.05" x14ac:dyDescent="0.35">
      <c r="B52" s="165" t="s">
        <v>156</v>
      </c>
      <c r="C52" s="166"/>
      <c r="D52" s="166"/>
      <c r="E52" s="166"/>
      <c r="F52" s="167"/>
      <c r="G52" s="11"/>
    </row>
    <row r="53" spans="2:7" ht="16.3" x14ac:dyDescent="0.25">
      <c r="B53" s="164" t="s">
        <v>151</v>
      </c>
      <c r="C53" s="145"/>
      <c r="D53" s="60">
        <v>2</v>
      </c>
      <c r="E53" s="145" t="s">
        <v>5</v>
      </c>
      <c r="F53" s="146"/>
      <c r="G53" s="11"/>
    </row>
    <row r="54" spans="2:7" x14ac:dyDescent="0.25">
      <c r="B54" s="67" t="s">
        <v>11</v>
      </c>
      <c r="C54" s="17" t="s">
        <v>7</v>
      </c>
      <c r="D54" s="17" t="s">
        <v>8</v>
      </c>
      <c r="E54" s="17" t="s">
        <v>9</v>
      </c>
      <c r="F54" s="53" t="s">
        <v>10</v>
      </c>
    </row>
    <row r="55" spans="2:7" x14ac:dyDescent="0.25">
      <c r="B55" s="54" t="s">
        <v>159</v>
      </c>
      <c r="C55" s="68" t="s">
        <v>223</v>
      </c>
      <c r="D55" s="68" t="s">
        <v>228</v>
      </c>
      <c r="E55" s="68">
        <f>D53</f>
        <v>2</v>
      </c>
      <c r="F55" s="55" t="s">
        <v>5</v>
      </c>
    </row>
    <row r="56" spans="2:7" x14ac:dyDescent="0.25">
      <c r="B56" s="147" t="s">
        <v>150</v>
      </c>
      <c r="C56" s="68" t="s">
        <v>142</v>
      </c>
      <c r="D56" s="68" t="s">
        <v>144</v>
      </c>
      <c r="E56" s="68">
        <f>D53*4</f>
        <v>8</v>
      </c>
      <c r="F56" s="55" t="s">
        <v>5</v>
      </c>
    </row>
    <row r="57" spans="2:7" x14ac:dyDescent="0.25">
      <c r="B57" s="147"/>
      <c r="C57" s="68" t="s">
        <v>143</v>
      </c>
      <c r="D57" s="68" t="s">
        <v>145</v>
      </c>
      <c r="E57" s="68">
        <f>E56</f>
        <v>8</v>
      </c>
      <c r="F57" s="55" t="s">
        <v>5</v>
      </c>
    </row>
    <row r="58" spans="2:7" ht="14.95" thickBot="1" x14ac:dyDescent="0.3">
      <c r="B58" s="148"/>
      <c r="C58" s="56" t="s">
        <v>191</v>
      </c>
      <c r="D58" s="56" t="s">
        <v>192</v>
      </c>
      <c r="E58" s="57">
        <f>E57*2</f>
        <v>16</v>
      </c>
      <c r="F58" s="58" t="s">
        <v>5</v>
      </c>
    </row>
  </sheetData>
  <protectedRanges>
    <protectedRange sqref="E20:E26 E15:E16 E18" name="Диапазон3"/>
    <protectedRange sqref="C4:D6" name="Диапазон1"/>
    <protectedRange sqref="C23" name="Диапазон2"/>
  </protectedRanges>
  <dataConsolidate/>
  <customSheetViews>
    <customSheetView guid="{A98B5FEF-3EC3-4722-9E97-94D4371E835A}">
      <selection activeCell="E58" sqref="E58"/>
      <pageMargins left="0.7" right="0.7" top="0.75" bottom="0.75" header="0.3" footer="0.3"/>
      <pageSetup paperSize="9" orientation="portrait" verticalDpi="0" r:id="rId1"/>
    </customSheetView>
    <customSheetView guid="{69D5BFA0-9323-4FEC-9D80-D8D82BC4E7DD}" scale="70">
      <selection activeCell="C4" sqref="C4:D4"/>
      <pageMargins left="0.7" right="0.7" top="0.75" bottom="0.75" header="0.3" footer="0.3"/>
      <pageSetup paperSize="9" orientation="portrait" verticalDpi="0" r:id="rId2"/>
    </customSheetView>
  </customSheetViews>
  <mergeCells count="39">
    <mergeCell ref="B56:B58"/>
    <mergeCell ref="B7:F7"/>
    <mergeCell ref="B43:F43"/>
    <mergeCell ref="B51:F51"/>
    <mergeCell ref="B17:B19"/>
    <mergeCell ref="B40:B42"/>
    <mergeCell ref="B48:B50"/>
    <mergeCell ref="B33:F33"/>
    <mergeCell ref="B34:F34"/>
    <mergeCell ref="B53:C53"/>
    <mergeCell ref="B45:C45"/>
    <mergeCell ref="B37:C37"/>
    <mergeCell ref="B36:F36"/>
    <mergeCell ref="B44:F44"/>
    <mergeCell ref="B52:F52"/>
    <mergeCell ref="E37:F37"/>
    <mergeCell ref="E45:F45"/>
    <mergeCell ref="E53:F53"/>
    <mergeCell ref="C9:D9"/>
    <mergeCell ref="E9:F9"/>
    <mergeCell ref="C10:D10"/>
    <mergeCell ref="E10:F10"/>
    <mergeCell ref="C11:D11"/>
    <mergeCell ref="E11:F11"/>
    <mergeCell ref="B20:B22"/>
    <mergeCell ref="B23:B26"/>
    <mergeCell ref="B13:F13"/>
    <mergeCell ref="B1:F1"/>
    <mergeCell ref="E4:F4"/>
    <mergeCell ref="E5:F5"/>
    <mergeCell ref="E6:F6"/>
    <mergeCell ref="E3:F3"/>
    <mergeCell ref="C3:D3"/>
    <mergeCell ref="C4:D4"/>
    <mergeCell ref="C5:D5"/>
    <mergeCell ref="C6:D6"/>
    <mergeCell ref="B2:F2"/>
    <mergeCell ref="C8:D8"/>
    <mergeCell ref="E8:F8"/>
  </mergeCells>
  <dataValidations count="4">
    <dataValidation type="list" allowBlank="1" showInputMessage="1" showErrorMessage="1" sqref="C23">
      <formula1>"ВЫБРАТЬ КОД!, BBD4120HDZ, BBD4130HDZ, BBD4140HDZ, BBD4150HDZ, BBD4160HDZ,"</formula1>
    </dataValidation>
    <dataValidation type="custom" errorStyle="information" allowBlank="1" showInputMessage="1" showErrorMessage="1" errorTitle="Ошибка кратности" error="Длина трассы не кратна стандартной длине ригеля (3 м). Добавить 1 дополнительный ригель?" sqref="C4:D4">
      <formula1>MOD(C4,3)=0</formula1>
    </dataValidation>
    <dataValidation type="custom" errorStyle="information" showErrorMessage="1" errorTitle="Ошибка кратности" error="Шаг колонн не кратен заданной длине пролета. Добавить дополнительную колонну?" sqref="C5:D5">
      <formula1>MOD(C4,C5)=0</formula1>
    </dataValidation>
    <dataValidation errorStyle="information" allowBlank="1" showInputMessage="1" showErrorMessage="1" errorTitle="Ошибка кратности" error="Шаг усатновки подвесов не кратен длине трассы. Количество подвесов округлено в большую сторону." sqref="C6:D6"/>
  </dataValidations>
  <pageMargins left="0.7" right="0.7" top="0.75" bottom="0.75" header="0.3" footer="0.3"/>
  <pageSetup paperSize="9" orientation="portrait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</sheetPr>
  <dimension ref="B1:F82"/>
  <sheetViews>
    <sheetView topLeftCell="A25" zoomScale="70" zoomScaleNormal="70" workbookViewId="0">
      <selection activeCell="K34" sqref="K34"/>
    </sheetView>
  </sheetViews>
  <sheetFormatPr defaultRowHeight="14.3" x14ac:dyDescent="0.25"/>
  <cols>
    <col min="2" max="2" width="61.25" bestFit="1" customWidth="1"/>
    <col min="3" max="3" width="34.125" bestFit="1" customWidth="1"/>
    <col min="4" max="4" width="37.375" bestFit="1" customWidth="1"/>
    <col min="5" max="6" width="7.375" bestFit="1" customWidth="1"/>
  </cols>
  <sheetData>
    <row r="1" spans="2:6" ht="19.05" x14ac:dyDescent="0.35">
      <c r="B1" s="137" t="s">
        <v>59</v>
      </c>
      <c r="C1" s="137"/>
      <c r="D1" s="137"/>
      <c r="E1" s="137"/>
      <c r="F1" s="137"/>
    </row>
    <row r="2" spans="2:6" ht="19.05" x14ac:dyDescent="0.35">
      <c r="B2" s="137" t="s">
        <v>31</v>
      </c>
      <c r="C2" s="137"/>
      <c r="D2" s="137"/>
      <c r="E2" s="137"/>
      <c r="F2" s="137"/>
    </row>
    <row r="3" spans="2:6" x14ac:dyDescent="0.25">
      <c r="B3" s="10" t="s">
        <v>16</v>
      </c>
      <c r="C3" s="141" t="s">
        <v>32</v>
      </c>
      <c r="D3" s="141"/>
      <c r="E3" s="139" t="s">
        <v>33</v>
      </c>
      <c r="F3" s="140"/>
    </row>
    <row r="4" spans="2:6" x14ac:dyDescent="0.25">
      <c r="B4" s="18" t="s">
        <v>2</v>
      </c>
      <c r="C4" s="142">
        <v>6</v>
      </c>
      <c r="D4" s="142"/>
      <c r="E4" s="138" t="s">
        <v>3</v>
      </c>
      <c r="F4" s="138"/>
    </row>
    <row r="5" spans="2:6" x14ac:dyDescent="0.25">
      <c r="B5" s="18" t="s">
        <v>34</v>
      </c>
      <c r="C5" s="142">
        <v>3</v>
      </c>
      <c r="D5" s="142"/>
      <c r="E5" s="138" t="s">
        <v>3</v>
      </c>
      <c r="F5" s="138"/>
    </row>
    <row r="6" spans="2:6" x14ac:dyDescent="0.25">
      <c r="B6" s="22" t="s">
        <v>80</v>
      </c>
      <c r="C6" s="142">
        <v>1</v>
      </c>
      <c r="D6" s="142"/>
      <c r="E6" s="138" t="s">
        <v>3</v>
      </c>
      <c r="F6" s="138"/>
    </row>
    <row r="7" spans="2:6" ht="14.95" x14ac:dyDescent="0.25">
      <c r="B7" s="149"/>
      <c r="C7" s="149"/>
      <c r="D7" s="149"/>
      <c r="E7" s="149"/>
      <c r="F7" s="149"/>
    </row>
    <row r="8" spans="2:6" x14ac:dyDescent="0.25">
      <c r="B8" s="21" t="s">
        <v>68</v>
      </c>
      <c r="C8" s="143">
        <f>ROUNDUP(C4/C5+1,0)</f>
        <v>3</v>
      </c>
      <c r="D8" s="143"/>
      <c r="E8" s="168" t="s">
        <v>5</v>
      </c>
      <c r="F8" s="168"/>
    </row>
    <row r="9" spans="2:6" x14ac:dyDescent="0.25">
      <c r="B9" s="21" t="s">
        <v>69</v>
      </c>
      <c r="C9" s="143">
        <f>ROUNDUP(C4/3,0)</f>
        <v>2</v>
      </c>
      <c r="D9" s="143"/>
      <c r="E9" s="168" t="s">
        <v>5</v>
      </c>
      <c r="F9" s="168"/>
    </row>
    <row r="10" spans="2:6" x14ac:dyDescent="0.25">
      <c r="B10" s="21" t="s">
        <v>70</v>
      </c>
      <c r="C10" s="143">
        <f>C9-1</f>
        <v>1</v>
      </c>
      <c r="D10" s="143"/>
      <c r="E10" s="168" t="s">
        <v>5</v>
      </c>
      <c r="F10" s="168"/>
    </row>
    <row r="11" spans="2:6" x14ac:dyDescent="0.25">
      <c r="B11" s="21" t="s">
        <v>72</v>
      </c>
      <c r="C11" s="143">
        <f>C8</f>
        <v>3</v>
      </c>
      <c r="D11" s="143"/>
      <c r="E11" s="168" t="s">
        <v>5</v>
      </c>
      <c r="F11" s="168"/>
    </row>
    <row r="12" spans="2:6" ht="14.95" x14ac:dyDescent="0.25">
      <c r="B12" s="19"/>
      <c r="C12" s="19"/>
      <c r="D12" s="19"/>
      <c r="E12" s="19"/>
      <c r="F12" s="19"/>
    </row>
    <row r="13" spans="2:6" ht="14.95" x14ac:dyDescent="0.25">
      <c r="B13" s="7"/>
      <c r="E13" s="7"/>
    </row>
    <row r="14" spans="2:6" ht="19.05" x14ac:dyDescent="0.35">
      <c r="B14" s="137" t="s">
        <v>15</v>
      </c>
      <c r="C14" s="137"/>
      <c r="D14" s="137"/>
      <c r="E14" s="137"/>
      <c r="F14" s="137"/>
    </row>
    <row r="15" spans="2:6" x14ac:dyDescent="0.25">
      <c r="B15" s="16" t="s">
        <v>11</v>
      </c>
      <c r="C15" s="17" t="s">
        <v>7</v>
      </c>
      <c r="D15" s="17" t="s">
        <v>8</v>
      </c>
      <c r="E15" s="17" t="s">
        <v>9</v>
      </c>
      <c r="F15" s="17" t="s">
        <v>10</v>
      </c>
    </row>
    <row r="16" spans="2:6" x14ac:dyDescent="0.25">
      <c r="B16" s="170" t="s">
        <v>129</v>
      </c>
      <c r="C16" s="2" t="s">
        <v>1</v>
      </c>
      <c r="D16" s="2" t="s">
        <v>60</v>
      </c>
      <c r="E16" s="15">
        <f>C8*2</f>
        <v>6</v>
      </c>
      <c r="F16" s="2" t="s">
        <v>5</v>
      </c>
    </row>
    <row r="17" spans="2:6" x14ac:dyDescent="0.25">
      <c r="B17" s="170"/>
      <c r="C17" s="2" t="s">
        <v>39</v>
      </c>
      <c r="D17" s="2" t="s">
        <v>61</v>
      </c>
      <c r="E17" s="15">
        <f>C8*4</f>
        <v>12</v>
      </c>
      <c r="F17" s="2" t="s">
        <v>5</v>
      </c>
    </row>
    <row r="18" spans="2:6" x14ac:dyDescent="0.25">
      <c r="B18" s="170"/>
      <c r="C18" s="2" t="s">
        <v>56</v>
      </c>
      <c r="D18" s="2" t="s">
        <v>62</v>
      </c>
      <c r="E18" s="15">
        <f>C8*3</f>
        <v>9</v>
      </c>
      <c r="F18" s="2" t="s">
        <v>5</v>
      </c>
    </row>
    <row r="19" spans="2:6" x14ac:dyDescent="0.25">
      <c r="B19" s="170"/>
      <c r="C19" s="2" t="s">
        <v>64</v>
      </c>
      <c r="D19" s="2" t="s">
        <v>65</v>
      </c>
      <c r="E19" s="15">
        <f>(E18+E17)*2</f>
        <v>42</v>
      </c>
      <c r="F19" s="2" t="s">
        <v>5</v>
      </c>
    </row>
    <row r="20" spans="2:6" x14ac:dyDescent="0.25">
      <c r="B20" s="170"/>
      <c r="C20" s="2" t="s">
        <v>63</v>
      </c>
      <c r="D20" s="2" t="s">
        <v>66</v>
      </c>
      <c r="E20" s="15">
        <f>E19</f>
        <v>42</v>
      </c>
      <c r="F20" s="2" t="s">
        <v>5</v>
      </c>
    </row>
    <row r="21" spans="2:6" x14ac:dyDescent="0.25">
      <c r="B21" s="170"/>
      <c r="C21" s="68" t="s">
        <v>188</v>
      </c>
      <c r="D21" s="68" t="s">
        <v>17</v>
      </c>
      <c r="E21" s="15">
        <f>E20*2</f>
        <v>84</v>
      </c>
      <c r="F21" s="2" t="s">
        <v>5</v>
      </c>
    </row>
    <row r="22" spans="2:6" x14ac:dyDescent="0.25">
      <c r="B22" s="171" t="s">
        <v>0</v>
      </c>
      <c r="C22" s="2" t="s">
        <v>1</v>
      </c>
      <c r="D22" s="2" t="s">
        <v>60</v>
      </c>
      <c r="E22" s="15">
        <f>C9*2</f>
        <v>4</v>
      </c>
      <c r="F22" s="2" t="s">
        <v>5</v>
      </c>
    </row>
    <row r="23" spans="2:6" x14ac:dyDescent="0.25">
      <c r="B23" s="171"/>
      <c r="C23" s="2" t="s">
        <v>39</v>
      </c>
      <c r="D23" s="2" t="s">
        <v>61</v>
      </c>
      <c r="E23" s="15">
        <f>C9*4</f>
        <v>8</v>
      </c>
      <c r="F23" s="2" t="s">
        <v>5</v>
      </c>
    </row>
    <row r="24" spans="2:6" x14ac:dyDescent="0.25">
      <c r="B24" s="171"/>
      <c r="C24" s="2" t="s">
        <v>56</v>
      </c>
      <c r="D24" s="2" t="s">
        <v>62</v>
      </c>
      <c r="E24" s="15">
        <f>C9*3</f>
        <v>6</v>
      </c>
      <c r="F24" s="2" t="s">
        <v>5</v>
      </c>
    </row>
    <row r="25" spans="2:6" x14ac:dyDescent="0.25">
      <c r="B25" s="171"/>
      <c r="C25" s="2" t="s">
        <v>64</v>
      </c>
      <c r="D25" s="2" t="s">
        <v>65</v>
      </c>
      <c r="E25" s="15">
        <f>(E23+E24)*2</f>
        <v>28</v>
      </c>
      <c r="F25" s="2" t="s">
        <v>5</v>
      </c>
    </row>
    <row r="26" spans="2:6" x14ac:dyDescent="0.25">
      <c r="B26" s="171"/>
      <c r="C26" s="2" t="s">
        <v>63</v>
      </c>
      <c r="D26" s="2" t="s">
        <v>66</v>
      </c>
      <c r="E26" s="15">
        <f>E25</f>
        <v>28</v>
      </c>
      <c r="F26" s="2" t="s">
        <v>5</v>
      </c>
    </row>
    <row r="27" spans="2:6" x14ac:dyDescent="0.25">
      <c r="B27" s="171"/>
      <c r="C27" s="68" t="s">
        <v>188</v>
      </c>
      <c r="D27" s="68" t="s">
        <v>17</v>
      </c>
      <c r="E27" s="15">
        <f>E26*2</f>
        <v>56</v>
      </c>
      <c r="F27" s="2" t="s">
        <v>5</v>
      </c>
    </row>
    <row r="28" spans="2:6" x14ac:dyDescent="0.25">
      <c r="B28" s="155" t="s">
        <v>74</v>
      </c>
      <c r="C28" s="59" t="s">
        <v>142</v>
      </c>
      <c r="D28" s="78" t="s">
        <v>144</v>
      </c>
      <c r="E28" s="65">
        <f>C10*8</f>
        <v>8</v>
      </c>
      <c r="F28" s="79" t="s">
        <v>5</v>
      </c>
    </row>
    <row r="29" spans="2:6" x14ac:dyDescent="0.25">
      <c r="B29" s="156"/>
      <c r="C29" s="59" t="s">
        <v>143</v>
      </c>
      <c r="D29" s="78" t="s">
        <v>145</v>
      </c>
      <c r="E29" s="65">
        <f>E28</f>
        <v>8</v>
      </c>
      <c r="F29" s="79" t="s">
        <v>5</v>
      </c>
    </row>
    <row r="30" spans="2:6" x14ac:dyDescent="0.25">
      <c r="B30" s="157"/>
      <c r="C30" s="43" t="s">
        <v>191</v>
      </c>
      <c r="D30" s="64" t="s">
        <v>192</v>
      </c>
      <c r="E30" s="65">
        <f>E29*2</f>
        <v>16</v>
      </c>
      <c r="F30" s="79" t="s">
        <v>5</v>
      </c>
    </row>
    <row r="31" spans="2:6" x14ac:dyDescent="0.25">
      <c r="B31" s="135" t="s">
        <v>75</v>
      </c>
      <c r="C31" s="2" t="s">
        <v>6</v>
      </c>
      <c r="D31" s="2" t="s">
        <v>19</v>
      </c>
      <c r="E31" s="2">
        <f>C11*4</f>
        <v>12</v>
      </c>
      <c r="F31" s="2" t="s">
        <v>5</v>
      </c>
    </row>
    <row r="32" spans="2:6" x14ac:dyDescent="0.25">
      <c r="B32" s="135"/>
      <c r="C32" s="2" t="s">
        <v>188</v>
      </c>
      <c r="D32" s="2" t="s">
        <v>67</v>
      </c>
      <c r="E32" s="2">
        <f>$E$31*2</f>
        <v>24</v>
      </c>
      <c r="F32" s="2" t="s">
        <v>5</v>
      </c>
    </row>
    <row r="33" spans="2:6" x14ac:dyDescent="0.25">
      <c r="B33" s="135"/>
      <c r="C33" s="2" t="s">
        <v>20</v>
      </c>
      <c r="D33" s="2" t="s">
        <v>76</v>
      </c>
      <c r="E33" s="2">
        <f>$E$31*2</f>
        <v>24</v>
      </c>
      <c r="F33" s="2" t="s">
        <v>5</v>
      </c>
    </row>
    <row r="34" spans="2:6" x14ac:dyDescent="0.25">
      <c r="B34" s="136" t="s">
        <v>77</v>
      </c>
      <c r="C34" s="14" t="s">
        <v>25</v>
      </c>
      <c r="D34" s="13" t="e">
        <f>VLOOKUP(C34,Лист1!B3:C7,2,FALSE)</f>
        <v>#N/A</v>
      </c>
      <c r="E34" s="2">
        <f>C6</f>
        <v>1</v>
      </c>
      <c r="F34" s="2" t="s">
        <v>5</v>
      </c>
    </row>
    <row r="35" spans="2:6" x14ac:dyDescent="0.25">
      <c r="B35" s="136"/>
      <c r="C35" s="2" t="s">
        <v>6</v>
      </c>
      <c r="D35" s="2" t="s">
        <v>19</v>
      </c>
      <c r="E35" s="2">
        <f>E34</f>
        <v>1</v>
      </c>
      <c r="F35" s="2" t="s">
        <v>5</v>
      </c>
    </row>
    <row r="36" spans="2:6" x14ac:dyDescent="0.25">
      <c r="B36" s="136"/>
      <c r="C36" s="68" t="s">
        <v>188</v>
      </c>
      <c r="D36" s="68" t="s">
        <v>17</v>
      </c>
      <c r="E36" s="2">
        <f>$E$35*2</f>
        <v>2</v>
      </c>
      <c r="F36" s="2" t="s">
        <v>5</v>
      </c>
    </row>
    <row r="37" spans="2:6" x14ac:dyDescent="0.25">
      <c r="B37" s="136"/>
      <c r="C37" s="2" t="s">
        <v>20</v>
      </c>
      <c r="D37" s="2" t="s">
        <v>76</v>
      </c>
      <c r="E37" s="2">
        <f>E36</f>
        <v>2</v>
      </c>
      <c r="F37" s="2" t="s">
        <v>5</v>
      </c>
    </row>
    <row r="42" spans="2:6" ht="15.8" thickBot="1" x14ac:dyDescent="0.3">
      <c r="B42" s="20"/>
      <c r="C42" s="20"/>
      <c r="D42" s="20"/>
    </row>
    <row r="43" spans="2:6" ht="19.05" x14ac:dyDescent="0.35">
      <c r="B43" s="158" t="s">
        <v>160</v>
      </c>
      <c r="C43" s="159"/>
      <c r="D43" s="159"/>
      <c r="E43" s="159"/>
      <c r="F43" s="160"/>
    </row>
    <row r="44" spans="2:6" ht="14.95" x14ac:dyDescent="0.25">
      <c r="B44" s="161"/>
      <c r="C44" s="162"/>
      <c r="D44" s="162"/>
      <c r="E44" s="162"/>
      <c r="F44" s="163"/>
    </row>
    <row r="45" spans="2:6" ht="19.05" x14ac:dyDescent="0.35">
      <c r="B45" s="165" t="s">
        <v>152</v>
      </c>
      <c r="C45" s="166"/>
      <c r="D45" s="166"/>
      <c r="E45" s="166"/>
      <c r="F45" s="167"/>
    </row>
    <row r="46" spans="2:6" ht="16.3" x14ac:dyDescent="0.25">
      <c r="B46" s="164" t="s">
        <v>151</v>
      </c>
      <c r="C46" s="145"/>
      <c r="D46" s="60">
        <v>1</v>
      </c>
      <c r="E46" s="145" t="s">
        <v>5</v>
      </c>
      <c r="F46" s="146"/>
    </row>
    <row r="47" spans="2:6" x14ac:dyDescent="0.25">
      <c r="B47" s="67" t="s">
        <v>11</v>
      </c>
      <c r="C47" s="17" t="s">
        <v>7</v>
      </c>
      <c r="D47" s="17" t="s">
        <v>8</v>
      </c>
      <c r="E47" s="17" t="s">
        <v>9</v>
      </c>
      <c r="F47" s="53" t="s">
        <v>10</v>
      </c>
    </row>
    <row r="48" spans="2:6" x14ac:dyDescent="0.25">
      <c r="B48" s="169" t="s">
        <v>157</v>
      </c>
      <c r="C48" s="68" t="s">
        <v>12</v>
      </c>
      <c r="D48" s="68" t="s">
        <v>153</v>
      </c>
      <c r="E48" s="68">
        <f>D46*2</f>
        <v>2</v>
      </c>
      <c r="F48" s="55" t="s">
        <v>5</v>
      </c>
    </row>
    <row r="49" spans="2:6" x14ac:dyDescent="0.25">
      <c r="B49" s="169"/>
      <c r="C49" s="68" t="s">
        <v>39</v>
      </c>
      <c r="D49" s="68" t="s">
        <v>61</v>
      </c>
      <c r="E49" s="68">
        <f>D46*2</f>
        <v>2</v>
      </c>
      <c r="F49" s="55" t="s">
        <v>5</v>
      </c>
    </row>
    <row r="50" spans="2:6" x14ac:dyDescent="0.25">
      <c r="B50" s="169"/>
      <c r="C50" s="68" t="s">
        <v>56</v>
      </c>
      <c r="D50" s="68" t="s">
        <v>62</v>
      </c>
      <c r="E50" s="68">
        <f>D46</f>
        <v>1</v>
      </c>
      <c r="F50" s="55" t="s">
        <v>5</v>
      </c>
    </row>
    <row r="51" spans="2:6" x14ac:dyDescent="0.25">
      <c r="B51" s="169"/>
      <c r="C51" s="68" t="s">
        <v>64</v>
      </c>
      <c r="D51" s="68" t="s">
        <v>65</v>
      </c>
      <c r="E51" s="68">
        <f>(E49+E50)*2</f>
        <v>6</v>
      </c>
      <c r="F51" s="55" t="s">
        <v>5</v>
      </c>
    </row>
    <row r="52" spans="2:6" x14ac:dyDescent="0.25">
      <c r="B52" s="169"/>
      <c r="C52" s="68" t="s">
        <v>63</v>
      </c>
      <c r="D52" s="68" t="s">
        <v>66</v>
      </c>
      <c r="E52" s="68">
        <f>E51</f>
        <v>6</v>
      </c>
      <c r="F52" s="55" t="s">
        <v>5</v>
      </c>
    </row>
    <row r="53" spans="2:6" x14ac:dyDescent="0.25">
      <c r="B53" s="169"/>
      <c r="C53" s="68" t="s">
        <v>188</v>
      </c>
      <c r="D53" s="68" t="s">
        <v>17</v>
      </c>
      <c r="E53" s="68">
        <f>E52*2</f>
        <v>12</v>
      </c>
      <c r="F53" s="55" t="s">
        <v>5</v>
      </c>
    </row>
    <row r="54" spans="2:6" x14ac:dyDescent="0.25">
      <c r="B54" s="147" t="s">
        <v>150</v>
      </c>
      <c r="C54" s="65" t="s">
        <v>142</v>
      </c>
      <c r="D54" s="65" t="s">
        <v>144</v>
      </c>
      <c r="E54" s="68">
        <f>D46*8</f>
        <v>8</v>
      </c>
      <c r="F54" s="55" t="s">
        <v>5</v>
      </c>
    </row>
    <row r="55" spans="2:6" x14ac:dyDescent="0.25">
      <c r="B55" s="147"/>
      <c r="C55" s="65" t="s">
        <v>143</v>
      </c>
      <c r="D55" s="65" t="s">
        <v>145</v>
      </c>
      <c r="E55" s="68">
        <f>E54</f>
        <v>8</v>
      </c>
      <c r="F55" s="55" t="s">
        <v>5</v>
      </c>
    </row>
    <row r="56" spans="2:6" x14ac:dyDescent="0.25">
      <c r="B56" s="147"/>
      <c r="C56" s="65" t="s">
        <v>191</v>
      </c>
      <c r="D56" s="65" t="s">
        <v>192</v>
      </c>
      <c r="E56" s="68">
        <f>E55*2</f>
        <v>16</v>
      </c>
      <c r="F56" s="55" t="s">
        <v>5</v>
      </c>
    </row>
    <row r="57" spans="2:6" x14ac:dyDescent="0.25">
      <c r="B57" s="80"/>
      <c r="C57" s="68"/>
      <c r="D57" s="68"/>
      <c r="E57" s="68"/>
      <c r="F57" s="55"/>
    </row>
    <row r="58" spans="2:6" ht="19.05" x14ac:dyDescent="0.35">
      <c r="B58" s="165" t="s">
        <v>154</v>
      </c>
      <c r="C58" s="166"/>
      <c r="D58" s="166"/>
      <c r="E58" s="166"/>
      <c r="F58" s="167"/>
    </row>
    <row r="59" spans="2:6" ht="16.3" x14ac:dyDescent="0.25">
      <c r="B59" s="164" t="s">
        <v>151</v>
      </c>
      <c r="C59" s="145"/>
      <c r="D59" s="60">
        <v>1</v>
      </c>
      <c r="E59" s="145" t="s">
        <v>5</v>
      </c>
      <c r="F59" s="146"/>
    </row>
    <row r="60" spans="2:6" x14ac:dyDescent="0.25">
      <c r="B60" s="67" t="s">
        <v>11</v>
      </c>
      <c r="C60" s="17" t="s">
        <v>7</v>
      </c>
      <c r="D60" s="17" t="s">
        <v>8</v>
      </c>
      <c r="E60" s="17" t="s">
        <v>9</v>
      </c>
      <c r="F60" s="53" t="s">
        <v>10</v>
      </c>
    </row>
    <row r="61" spans="2:6" x14ac:dyDescent="0.25">
      <c r="B61" s="169" t="s">
        <v>158</v>
      </c>
      <c r="C61" s="68" t="s">
        <v>13</v>
      </c>
      <c r="D61" s="68" t="s">
        <v>155</v>
      </c>
      <c r="E61" s="68">
        <f>D59*2</f>
        <v>2</v>
      </c>
      <c r="F61" s="55" t="s">
        <v>5</v>
      </c>
    </row>
    <row r="62" spans="2:6" x14ac:dyDescent="0.25">
      <c r="B62" s="169"/>
      <c r="C62" s="68" t="s">
        <v>39</v>
      </c>
      <c r="D62" s="68" t="s">
        <v>61</v>
      </c>
      <c r="E62" s="68">
        <f>D59*3</f>
        <v>3</v>
      </c>
      <c r="F62" s="55" t="s">
        <v>5</v>
      </c>
    </row>
    <row r="63" spans="2:6" x14ac:dyDescent="0.25">
      <c r="B63" s="169"/>
      <c r="C63" s="68" t="s">
        <v>56</v>
      </c>
      <c r="D63" s="68" t="s">
        <v>62</v>
      </c>
      <c r="E63" s="68">
        <f>D59*2</f>
        <v>2</v>
      </c>
      <c r="F63" s="55" t="s">
        <v>5</v>
      </c>
    </row>
    <row r="64" spans="2:6" x14ac:dyDescent="0.25">
      <c r="B64" s="169"/>
      <c r="C64" s="68" t="s">
        <v>64</v>
      </c>
      <c r="D64" s="68" t="s">
        <v>65</v>
      </c>
      <c r="E64" s="68">
        <f>(E62+E63)*2</f>
        <v>10</v>
      </c>
      <c r="F64" s="55" t="s">
        <v>5</v>
      </c>
    </row>
    <row r="65" spans="2:6" x14ac:dyDescent="0.25">
      <c r="B65" s="169"/>
      <c r="C65" s="68" t="s">
        <v>63</v>
      </c>
      <c r="D65" s="68" t="s">
        <v>66</v>
      </c>
      <c r="E65" s="68">
        <f>E64</f>
        <v>10</v>
      </c>
      <c r="F65" s="55" t="s">
        <v>5</v>
      </c>
    </row>
    <row r="66" spans="2:6" x14ac:dyDescent="0.25">
      <c r="B66" s="169"/>
      <c r="C66" s="68" t="s">
        <v>188</v>
      </c>
      <c r="D66" s="68" t="s">
        <v>17</v>
      </c>
      <c r="E66" s="68">
        <f>E65*2</f>
        <v>20</v>
      </c>
      <c r="F66" s="55" t="s">
        <v>5</v>
      </c>
    </row>
    <row r="67" spans="2:6" x14ac:dyDescent="0.25">
      <c r="B67" s="147" t="s">
        <v>150</v>
      </c>
      <c r="C67" s="65" t="s">
        <v>142</v>
      </c>
      <c r="D67" s="65" t="s">
        <v>144</v>
      </c>
      <c r="E67" s="68">
        <f>D59*8</f>
        <v>8</v>
      </c>
      <c r="F67" s="55" t="s">
        <v>5</v>
      </c>
    </row>
    <row r="68" spans="2:6" x14ac:dyDescent="0.25">
      <c r="B68" s="147"/>
      <c r="C68" s="65" t="s">
        <v>143</v>
      </c>
      <c r="D68" s="65" t="s">
        <v>145</v>
      </c>
      <c r="E68" s="68">
        <f>E67</f>
        <v>8</v>
      </c>
      <c r="F68" s="55" t="s">
        <v>5</v>
      </c>
    </row>
    <row r="69" spans="2:6" x14ac:dyDescent="0.25">
      <c r="B69" s="147"/>
      <c r="C69" s="65" t="s">
        <v>191</v>
      </c>
      <c r="D69" s="65" t="s">
        <v>192</v>
      </c>
      <c r="E69" s="68">
        <f>E68*2</f>
        <v>16</v>
      </c>
      <c r="F69" s="55" t="s">
        <v>5</v>
      </c>
    </row>
    <row r="70" spans="2:6" x14ac:dyDescent="0.25">
      <c r="B70" s="81"/>
      <c r="C70" s="68"/>
      <c r="D70" s="68"/>
      <c r="E70" s="68"/>
      <c r="F70" s="55"/>
    </row>
    <row r="71" spans="2:6" ht="19.05" x14ac:dyDescent="0.35">
      <c r="B71" s="165" t="s">
        <v>156</v>
      </c>
      <c r="C71" s="166"/>
      <c r="D71" s="166"/>
      <c r="E71" s="166"/>
      <c r="F71" s="167"/>
    </row>
    <row r="72" spans="2:6" ht="16.3" x14ac:dyDescent="0.25">
      <c r="B72" s="164" t="s">
        <v>151</v>
      </c>
      <c r="C72" s="145"/>
      <c r="D72" s="60">
        <v>1</v>
      </c>
      <c r="E72" s="145" t="s">
        <v>5</v>
      </c>
      <c r="F72" s="146"/>
    </row>
    <row r="73" spans="2:6" x14ac:dyDescent="0.25">
      <c r="B73" s="67" t="s">
        <v>11</v>
      </c>
      <c r="C73" s="17" t="s">
        <v>7</v>
      </c>
      <c r="D73" s="17" t="s">
        <v>8</v>
      </c>
      <c r="E73" s="17" t="s">
        <v>9</v>
      </c>
      <c r="F73" s="53" t="s">
        <v>10</v>
      </c>
    </row>
    <row r="74" spans="2:6" x14ac:dyDescent="0.25">
      <c r="B74" s="169" t="s">
        <v>159</v>
      </c>
      <c r="C74" s="68" t="s">
        <v>1</v>
      </c>
      <c r="D74" s="68" t="s">
        <v>18</v>
      </c>
      <c r="E74" s="68">
        <f>D72*2</f>
        <v>2</v>
      </c>
      <c r="F74" s="55" t="s">
        <v>5</v>
      </c>
    </row>
    <row r="75" spans="2:6" x14ac:dyDescent="0.25">
      <c r="B75" s="169"/>
      <c r="C75" s="68" t="s">
        <v>39</v>
      </c>
      <c r="D75" s="68" t="s">
        <v>61</v>
      </c>
      <c r="E75" s="68">
        <f>D72*4</f>
        <v>4</v>
      </c>
      <c r="F75" s="55" t="s">
        <v>5</v>
      </c>
    </row>
    <row r="76" spans="2:6" x14ac:dyDescent="0.25">
      <c r="B76" s="169"/>
      <c r="C76" s="68" t="s">
        <v>56</v>
      </c>
      <c r="D76" s="68" t="s">
        <v>62</v>
      </c>
      <c r="E76" s="68">
        <f>D72*3</f>
        <v>3</v>
      </c>
      <c r="F76" s="55" t="s">
        <v>5</v>
      </c>
    </row>
    <row r="77" spans="2:6" x14ac:dyDescent="0.25">
      <c r="B77" s="169"/>
      <c r="C77" s="68" t="s">
        <v>64</v>
      </c>
      <c r="D77" s="68" t="s">
        <v>65</v>
      </c>
      <c r="E77" s="68">
        <f>(E75+E76)*2</f>
        <v>14</v>
      </c>
      <c r="F77" s="55" t="s">
        <v>5</v>
      </c>
    </row>
    <row r="78" spans="2:6" x14ac:dyDescent="0.25">
      <c r="B78" s="169"/>
      <c r="C78" s="68" t="s">
        <v>63</v>
      </c>
      <c r="D78" s="68" t="s">
        <v>66</v>
      </c>
      <c r="E78" s="68">
        <f>E77</f>
        <v>14</v>
      </c>
      <c r="F78" s="55" t="s">
        <v>5</v>
      </c>
    </row>
    <row r="79" spans="2:6" x14ac:dyDescent="0.25">
      <c r="B79" s="169"/>
      <c r="C79" s="68" t="s">
        <v>188</v>
      </c>
      <c r="D79" s="93" t="s">
        <v>17</v>
      </c>
      <c r="E79" s="68">
        <f>E78*2</f>
        <v>28</v>
      </c>
      <c r="F79" s="55" t="s">
        <v>5</v>
      </c>
    </row>
    <row r="80" spans="2:6" x14ac:dyDescent="0.25">
      <c r="B80" s="147" t="s">
        <v>150</v>
      </c>
      <c r="C80" s="65" t="s">
        <v>142</v>
      </c>
      <c r="D80" s="65" t="s">
        <v>144</v>
      </c>
      <c r="E80" s="68">
        <f>D72*8</f>
        <v>8</v>
      </c>
      <c r="F80" s="55" t="s">
        <v>5</v>
      </c>
    </row>
    <row r="81" spans="2:6" x14ac:dyDescent="0.25">
      <c r="B81" s="147"/>
      <c r="C81" s="65" t="s">
        <v>143</v>
      </c>
      <c r="D81" s="65" t="s">
        <v>145</v>
      </c>
      <c r="E81" s="68">
        <f>E80</f>
        <v>8</v>
      </c>
      <c r="F81" s="55" t="s">
        <v>5</v>
      </c>
    </row>
    <row r="82" spans="2:6" ht="14.95" thickBot="1" x14ac:dyDescent="0.3">
      <c r="B82" s="148"/>
      <c r="C82" s="56" t="s">
        <v>191</v>
      </c>
      <c r="D82" s="56" t="s">
        <v>192</v>
      </c>
      <c r="E82" s="57">
        <f>E81*2</f>
        <v>16</v>
      </c>
      <c r="F82" s="58" t="s">
        <v>5</v>
      </c>
    </row>
  </sheetData>
  <protectedRanges>
    <protectedRange sqref="E16:E27 E31:E37" name="Диапазон3"/>
    <protectedRange sqref="C4:D6" name="Диапазон1"/>
    <protectedRange sqref="C34" name="Диапазон2"/>
    <protectedRange sqref="E29" name="Диапазон3_1"/>
  </protectedRanges>
  <customSheetViews>
    <customSheetView guid="{A98B5FEF-3EC3-4722-9E97-94D4371E835A}" scale="70" topLeftCell="A33">
      <selection activeCell="C4" sqref="C4:D4"/>
      <pageMargins left="0.7" right="0.7" top="0.75" bottom="0.75" header="0.3" footer="0.3"/>
      <pageSetup paperSize="9" orientation="portrait" verticalDpi="0" r:id="rId1"/>
    </customSheetView>
    <customSheetView guid="{69D5BFA0-9323-4FEC-9D80-D8D82BC4E7DD}" scale="70">
      <selection activeCell="C4" sqref="C4:D4"/>
      <pageMargins left="0.7" right="0.7" top="0.75" bottom="0.75" header="0.3" footer="0.3"/>
      <pageSetup paperSize="9" orientation="portrait" verticalDpi="0" r:id="rId2"/>
    </customSheetView>
  </customSheetViews>
  <mergeCells count="42">
    <mergeCell ref="E72:F72"/>
    <mergeCell ref="B45:F45"/>
    <mergeCell ref="B58:F58"/>
    <mergeCell ref="B71:F71"/>
    <mergeCell ref="B7:F7"/>
    <mergeCell ref="B43:F43"/>
    <mergeCell ref="B44:F44"/>
    <mergeCell ref="B48:B53"/>
    <mergeCell ref="B61:B66"/>
    <mergeCell ref="E46:F46"/>
    <mergeCell ref="E59:F59"/>
    <mergeCell ref="B46:C46"/>
    <mergeCell ref="B59:C59"/>
    <mergeCell ref="B16:B21"/>
    <mergeCell ref="B22:B27"/>
    <mergeCell ref="B28:B30"/>
    <mergeCell ref="B54:B56"/>
    <mergeCell ref="B80:B82"/>
    <mergeCell ref="B74:B79"/>
    <mergeCell ref="B72:C72"/>
    <mergeCell ref="B67:B69"/>
    <mergeCell ref="C11:D11"/>
    <mergeCell ref="C8:D8"/>
    <mergeCell ref="C9:D9"/>
    <mergeCell ref="C10:D10"/>
    <mergeCell ref="E11:F11"/>
    <mergeCell ref="B34:B37"/>
    <mergeCell ref="B1:F1"/>
    <mergeCell ref="B2:F2"/>
    <mergeCell ref="C3:D3"/>
    <mergeCell ref="E3:F3"/>
    <mergeCell ref="C4:D4"/>
    <mergeCell ref="E4:F4"/>
    <mergeCell ref="C5:D5"/>
    <mergeCell ref="E5:F5"/>
    <mergeCell ref="C6:D6"/>
    <mergeCell ref="E6:F6"/>
    <mergeCell ref="B31:B33"/>
    <mergeCell ref="B14:F14"/>
    <mergeCell ref="E8:F8"/>
    <mergeCell ref="E9:F9"/>
    <mergeCell ref="E10:F10"/>
  </mergeCells>
  <dataValidations count="4">
    <dataValidation errorStyle="information" allowBlank="1" showInputMessage="1" showErrorMessage="1" errorTitle="Ошибка кратности" error="Шаг усатновки подвесов не кратен длине трассы. Количество подвесов округлено в большую сторону." sqref="C6:D6"/>
    <dataValidation type="custom" errorStyle="information" showErrorMessage="1" errorTitle="Ошибка кратности" error="Шаг колонн не кратен заданной длине пролета. Добавить дополнительную колонну?" sqref="C5:D5">
      <formula1>MOD(C4,C5)=0</formula1>
    </dataValidation>
    <dataValidation type="custom" errorStyle="information" allowBlank="1" showInputMessage="1" showErrorMessage="1" errorTitle="Ошибка кратности" error="Длина трассы не кратна стандартной длине ригеля (3 м). Добавить 1 дополнительный ригель?" sqref="C4:D4">
      <formula1>MOD(C4,3)=0</formula1>
    </dataValidation>
    <dataValidation type="list" allowBlank="1" showInputMessage="1" showErrorMessage="1" sqref="C34">
      <formula1>"ВЫБРАТЬ КОД!, BBD4120HDZ, BBD4130HDZ, BBD4140HDZ, BBD4150HDZ, BBD4160HDZ,"</formula1>
    </dataValidation>
  </dataValidations>
  <pageMargins left="0.7" right="0.7" top="0.75" bottom="0.75" header="0.3" footer="0.3"/>
  <pageSetup paperSize="9" orientation="portrait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B1:L83"/>
  <sheetViews>
    <sheetView zoomScale="85" zoomScaleNormal="85" workbookViewId="0">
      <selection activeCell="C4" sqref="C4:D4"/>
    </sheetView>
  </sheetViews>
  <sheetFormatPr defaultRowHeight="14.3" x14ac:dyDescent="0.25"/>
  <cols>
    <col min="2" max="2" width="50.875" bestFit="1" customWidth="1"/>
    <col min="3" max="3" width="34.125" bestFit="1" customWidth="1"/>
    <col min="4" max="4" width="37.375" bestFit="1" customWidth="1"/>
    <col min="5" max="5" width="10.25" bestFit="1" customWidth="1"/>
    <col min="6" max="6" width="7.375" bestFit="1" customWidth="1"/>
    <col min="8" max="8" width="12.375" bestFit="1" customWidth="1"/>
    <col min="12" max="12" width="16" bestFit="1" customWidth="1"/>
  </cols>
  <sheetData>
    <row r="1" spans="2:7" ht="19.05" x14ac:dyDescent="0.35">
      <c r="B1" s="137" t="s">
        <v>130</v>
      </c>
      <c r="C1" s="137"/>
      <c r="D1" s="137"/>
      <c r="E1" s="137"/>
      <c r="F1" s="137"/>
    </row>
    <row r="2" spans="2:7" ht="19.05" x14ac:dyDescent="0.35">
      <c r="B2" s="137" t="s">
        <v>31</v>
      </c>
      <c r="C2" s="137"/>
      <c r="D2" s="137"/>
      <c r="E2" s="137"/>
      <c r="F2" s="137"/>
    </row>
    <row r="3" spans="2:7" x14ac:dyDescent="0.25">
      <c r="B3" s="10" t="s">
        <v>16</v>
      </c>
      <c r="C3" s="141" t="s">
        <v>32</v>
      </c>
      <c r="D3" s="141"/>
      <c r="E3" s="139" t="s">
        <v>33</v>
      </c>
      <c r="F3" s="140"/>
    </row>
    <row r="4" spans="2:7" x14ac:dyDescent="0.25">
      <c r="B4" s="18" t="s">
        <v>2</v>
      </c>
      <c r="C4" s="142">
        <v>9</v>
      </c>
      <c r="D4" s="142"/>
      <c r="E4" s="138" t="s">
        <v>3</v>
      </c>
      <c r="F4" s="138"/>
    </row>
    <row r="5" spans="2:7" x14ac:dyDescent="0.25">
      <c r="B5" s="18" t="s">
        <v>34</v>
      </c>
      <c r="C5" s="142">
        <v>9</v>
      </c>
      <c r="D5" s="142"/>
      <c r="E5" s="138" t="s">
        <v>3</v>
      </c>
      <c r="F5" s="138"/>
    </row>
    <row r="6" spans="2:7" x14ac:dyDescent="0.25">
      <c r="B6" s="52" t="s">
        <v>194</v>
      </c>
      <c r="C6" s="142">
        <v>2</v>
      </c>
      <c r="D6" s="142"/>
      <c r="E6" s="138" t="s">
        <v>5</v>
      </c>
      <c r="F6" s="138"/>
    </row>
    <row r="7" spans="2:7" ht="14.95" x14ac:dyDescent="0.25">
      <c r="B7" s="149"/>
      <c r="C7" s="149"/>
      <c r="D7" s="149"/>
      <c r="E7" s="149"/>
      <c r="F7" s="149"/>
    </row>
    <row r="8" spans="2:7" x14ac:dyDescent="0.25">
      <c r="B8" s="21" t="s">
        <v>68</v>
      </c>
      <c r="C8" s="143">
        <f>ROUNDUP(C4/C5+1,0)</f>
        <v>2</v>
      </c>
      <c r="D8" s="143"/>
      <c r="E8" s="168" t="s">
        <v>5</v>
      </c>
      <c r="F8" s="168"/>
    </row>
    <row r="9" spans="2:7" x14ac:dyDescent="0.25">
      <c r="B9" s="21" t="s">
        <v>69</v>
      </c>
      <c r="C9" s="143">
        <f>ROUNDUP(C4/3,0)</f>
        <v>3</v>
      </c>
      <c r="D9" s="143"/>
      <c r="E9" s="168" t="s">
        <v>5</v>
      </c>
      <c r="F9" s="168"/>
    </row>
    <row r="10" spans="2:7" x14ac:dyDescent="0.25">
      <c r="B10" s="21" t="s">
        <v>70</v>
      </c>
      <c r="C10" s="172">
        <f>C9-1</f>
        <v>2</v>
      </c>
      <c r="D10" s="172"/>
      <c r="E10" s="168" t="s">
        <v>5</v>
      </c>
      <c r="F10" s="168"/>
    </row>
    <row r="11" spans="2:7" x14ac:dyDescent="0.25">
      <c r="B11" s="21" t="s">
        <v>72</v>
      </c>
      <c r="C11" s="172">
        <f>C8</f>
        <v>2</v>
      </c>
      <c r="D11" s="172"/>
      <c r="E11" s="168" t="s">
        <v>5</v>
      </c>
      <c r="F11" s="168"/>
    </row>
    <row r="12" spans="2:7" ht="14.95" x14ac:dyDescent="0.25">
      <c r="B12" s="19"/>
      <c r="C12" s="19"/>
      <c r="D12" s="19"/>
      <c r="E12" s="19"/>
      <c r="F12" s="19"/>
    </row>
    <row r="13" spans="2:7" ht="14.95" x14ac:dyDescent="0.25">
      <c r="B13" s="7"/>
      <c r="E13" s="7"/>
    </row>
    <row r="14" spans="2:7" ht="19.05" x14ac:dyDescent="0.35">
      <c r="B14" s="137" t="s">
        <v>15</v>
      </c>
      <c r="C14" s="137"/>
      <c r="D14" s="137"/>
      <c r="E14" s="137"/>
      <c r="F14" s="137"/>
    </row>
    <row r="15" spans="2:7" x14ac:dyDescent="0.25">
      <c r="B15" s="16" t="s">
        <v>11</v>
      </c>
      <c r="C15" s="17" t="s">
        <v>7</v>
      </c>
      <c r="D15" s="17" t="s">
        <v>8</v>
      </c>
      <c r="E15" s="17" t="s">
        <v>9</v>
      </c>
      <c r="F15" s="17" t="s">
        <v>10</v>
      </c>
    </row>
    <row r="16" spans="2:7" x14ac:dyDescent="0.25">
      <c r="B16" s="170" t="s">
        <v>129</v>
      </c>
      <c r="C16" s="2" t="s">
        <v>1</v>
      </c>
      <c r="D16" s="2" t="s">
        <v>60</v>
      </c>
      <c r="E16" s="15">
        <f>C8*4</f>
        <v>8</v>
      </c>
      <c r="F16" s="2" t="s">
        <v>5</v>
      </c>
      <c r="G16" s="11"/>
    </row>
    <row r="17" spans="2:7" x14ac:dyDescent="0.25">
      <c r="B17" s="170"/>
      <c r="C17" s="2" t="s">
        <v>39</v>
      </c>
      <c r="D17" s="2" t="s">
        <v>61</v>
      </c>
      <c r="E17" s="15">
        <f>C8*16</f>
        <v>32</v>
      </c>
      <c r="F17" s="2" t="s">
        <v>5</v>
      </c>
      <c r="G17" s="11"/>
    </row>
    <row r="18" spans="2:7" x14ac:dyDescent="0.25">
      <c r="B18" s="170"/>
      <c r="C18" s="2" t="s">
        <v>56</v>
      </c>
      <c r="D18" s="2" t="s">
        <v>62</v>
      </c>
      <c r="E18" s="15">
        <f>C8*12</f>
        <v>24</v>
      </c>
      <c r="F18" s="2" t="s">
        <v>5</v>
      </c>
      <c r="G18" s="11"/>
    </row>
    <row r="19" spans="2:7" x14ac:dyDescent="0.25">
      <c r="B19" s="170"/>
      <c r="C19" s="2" t="s">
        <v>64</v>
      </c>
      <c r="D19" s="2" t="s">
        <v>65</v>
      </c>
      <c r="E19" s="15">
        <f>(E18+E17)*2</f>
        <v>112</v>
      </c>
      <c r="F19" s="2" t="s">
        <v>5</v>
      </c>
      <c r="G19" s="11"/>
    </row>
    <row r="20" spans="2:7" x14ac:dyDescent="0.25">
      <c r="B20" s="170"/>
      <c r="C20" s="2" t="s">
        <v>63</v>
      </c>
      <c r="D20" s="2" t="s">
        <v>66</v>
      </c>
      <c r="E20" s="15">
        <f>E19</f>
        <v>112</v>
      </c>
      <c r="F20" s="2" t="s">
        <v>5</v>
      </c>
      <c r="G20" s="11"/>
    </row>
    <row r="21" spans="2:7" x14ac:dyDescent="0.25">
      <c r="B21" s="170"/>
      <c r="C21" s="68" t="s">
        <v>188</v>
      </c>
      <c r="D21" s="68" t="s">
        <v>17</v>
      </c>
      <c r="E21" s="15">
        <f>E20*2</f>
        <v>224</v>
      </c>
      <c r="F21" s="2" t="s">
        <v>5</v>
      </c>
      <c r="G21" s="11"/>
    </row>
    <row r="22" spans="2:7" x14ac:dyDescent="0.25">
      <c r="B22" s="171" t="s">
        <v>0</v>
      </c>
      <c r="C22" s="2" t="s">
        <v>1</v>
      </c>
      <c r="D22" s="2" t="s">
        <v>60</v>
      </c>
      <c r="E22" s="15">
        <f>C9*4</f>
        <v>12</v>
      </c>
      <c r="F22" s="2" t="s">
        <v>5</v>
      </c>
      <c r="G22" s="11"/>
    </row>
    <row r="23" spans="2:7" x14ac:dyDescent="0.25">
      <c r="B23" s="171"/>
      <c r="C23" s="2" t="s">
        <v>39</v>
      </c>
      <c r="D23" s="2" t="s">
        <v>61</v>
      </c>
      <c r="E23" s="15">
        <f>C9*16</f>
        <v>48</v>
      </c>
      <c r="F23" s="2" t="s">
        <v>5</v>
      </c>
      <c r="G23" s="11"/>
    </row>
    <row r="24" spans="2:7" x14ac:dyDescent="0.25">
      <c r="B24" s="171"/>
      <c r="C24" s="2" t="s">
        <v>56</v>
      </c>
      <c r="D24" s="2" t="s">
        <v>62</v>
      </c>
      <c r="E24" s="15">
        <f>C9*12</f>
        <v>36</v>
      </c>
      <c r="F24" s="2" t="s">
        <v>5</v>
      </c>
      <c r="G24" s="11"/>
    </row>
    <row r="25" spans="2:7" x14ac:dyDescent="0.25">
      <c r="B25" s="171"/>
      <c r="C25" s="2" t="s">
        <v>64</v>
      </c>
      <c r="D25" s="2" t="s">
        <v>65</v>
      </c>
      <c r="E25" s="15">
        <f>(E23+E24)*2</f>
        <v>168</v>
      </c>
      <c r="F25" s="2" t="s">
        <v>5</v>
      </c>
      <c r="G25" s="11"/>
    </row>
    <row r="26" spans="2:7" x14ac:dyDescent="0.25">
      <c r="B26" s="171"/>
      <c r="C26" s="2" t="s">
        <v>63</v>
      </c>
      <c r="D26" s="2" t="s">
        <v>66</v>
      </c>
      <c r="E26" s="15">
        <f>E25</f>
        <v>168</v>
      </c>
      <c r="F26" s="2" t="s">
        <v>5</v>
      </c>
      <c r="G26" s="11"/>
    </row>
    <row r="27" spans="2:7" x14ac:dyDescent="0.25">
      <c r="B27" s="171"/>
      <c r="C27" s="68" t="s">
        <v>188</v>
      </c>
      <c r="D27" s="68" t="s">
        <v>17</v>
      </c>
      <c r="E27" s="15">
        <f>E26*2</f>
        <v>336</v>
      </c>
      <c r="F27" s="2" t="s">
        <v>5</v>
      </c>
      <c r="G27" s="11"/>
    </row>
    <row r="28" spans="2:7" x14ac:dyDescent="0.25">
      <c r="B28" s="155" t="s">
        <v>74</v>
      </c>
      <c r="C28" s="59" t="s">
        <v>142</v>
      </c>
      <c r="D28" s="78" t="s">
        <v>144</v>
      </c>
      <c r="E28" s="65">
        <f>C10*16</f>
        <v>32</v>
      </c>
      <c r="F28" s="79" t="s">
        <v>5</v>
      </c>
      <c r="G28" s="11"/>
    </row>
    <row r="29" spans="2:7" x14ac:dyDescent="0.25">
      <c r="B29" s="156"/>
      <c r="C29" s="59" t="s">
        <v>143</v>
      </c>
      <c r="D29" s="78" t="s">
        <v>145</v>
      </c>
      <c r="E29" s="65">
        <f>E28</f>
        <v>32</v>
      </c>
      <c r="F29" s="79" t="s">
        <v>5</v>
      </c>
      <c r="G29" s="11"/>
    </row>
    <row r="30" spans="2:7" x14ac:dyDescent="0.25">
      <c r="B30" s="157"/>
      <c r="C30" s="43" t="s">
        <v>191</v>
      </c>
      <c r="D30" s="64" t="s">
        <v>192</v>
      </c>
      <c r="E30" s="65">
        <f>E29*2</f>
        <v>64</v>
      </c>
      <c r="F30" s="79" t="s">
        <v>5</v>
      </c>
      <c r="G30" s="11"/>
    </row>
    <row r="31" spans="2:7" x14ac:dyDescent="0.25">
      <c r="B31" s="135" t="s">
        <v>75</v>
      </c>
      <c r="C31" s="2" t="s">
        <v>6</v>
      </c>
      <c r="D31" s="2" t="s">
        <v>19</v>
      </c>
      <c r="E31" s="2">
        <f>C11*8</f>
        <v>16</v>
      </c>
      <c r="F31" s="2" t="s">
        <v>5</v>
      </c>
      <c r="G31" s="11"/>
    </row>
    <row r="32" spans="2:7" x14ac:dyDescent="0.25">
      <c r="B32" s="135"/>
      <c r="C32" s="68" t="s">
        <v>188</v>
      </c>
      <c r="D32" s="68" t="s">
        <v>17</v>
      </c>
      <c r="E32" s="2">
        <f>$E$31*2</f>
        <v>32</v>
      </c>
      <c r="F32" s="2" t="s">
        <v>5</v>
      </c>
      <c r="G32" s="11"/>
    </row>
    <row r="33" spans="2:12" x14ac:dyDescent="0.25">
      <c r="B33" s="135"/>
      <c r="C33" s="2" t="s">
        <v>20</v>
      </c>
      <c r="D33" s="2" t="s">
        <v>76</v>
      </c>
      <c r="E33" s="2">
        <f>$E$31*2</f>
        <v>32</v>
      </c>
      <c r="F33" s="2" t="s">
        <v>5</v>
      </c>
      <c r="G33" s="11"/>
    </row>
    <row r="34" spans="2:12" x14ac:dyDescent="0.25">
      <c r="B34" s="136" t="s">
        <v>77</v>
      </c>
      <c r="C34" s="24" t="s">
        <v>25</v>
      </c>
      <c r="D34" s="13" t="e">
        <f>VLOOKUP(C34,Лист1!$B$10:$C$15,2,FALSE)</f>
        <v>#N/A</v>
      </c>
      <c r="E34" s="2">
        <f>IF(C34="BPD4120HDZ",C6*2,C6)</f>
        <v>2</v>
      </c>
      <c r="F34" s="23" t="str">
        <f>IF(OR(C34="BPD4110HDZ",C34="BPD4120HDZ"),"м","шт")</f>
        <v>шт</v>
      </c>
      <c r="H34" s="61"/>
      <c r="L34" s="61"/>
    </row>
    <row r="35" spans="2:12" x14ac:dyDescent="0.25">
      <c r="B35" s="136"/>
      <c r="C35" s="2" t="s">
        <v>78</v>
      </c>
      <c r="D35" s="2" t="s">
        <v>79</v>
      </c>
      <c r="E35" s="2">
        <f>C6*2</f>
        <v>4</v>
      </c>
      <c r="F35" s="23" t="s">
        <v>5</v>
      </c>
      <c r="H35" s="62"/>
      <c r="L35" s="62"/>
    </row>
    <row r="36" spans="2:12" x14ac:dyDescent="0.25">
      <c r="B36" s="136"/>
      <c r="C36" s="2" t="s">
        <v>82</v>
      </c>
      <c r="D36" s="2" t="s">
        <v>83</v>
      </c>
      <c r="E36" s="2">
        <f>E35*2</f>
        <v>8</v>
      </c>
      <c r="F36" s="23" t="s">
        <v>5</v>
      </c>
      <c r="L36" s="61"/>
    </row>
    <row r="37" spans="2:12" x14ac:dyDescent="0.25">
      <c r="B37" s="136"/>
      <c r="C37" s="44" t="s">
        <v>131</v>
      </c>
      <c r="D37" s="2" t="s">
        <v>84</v>
      </c>
      <c r="E37" s="2">
        <f>E36</f>
        <v>8</v>
      </c>
      <c r="F37" s="23" t="s">
        <v>5</v>
      </c>
      <c r="L37" s="62"/>
    </row>
    <row r="42" spans="2:12" x14ac:dyDescent="0.25">
      <c r="B42" s="20"/>
      <c r="C42" s="20"/>
      <c r="D42" s="20"/>
    </row>
    <row r="43" spans="2:12" ht="14.95" thickBot="1" x14ac:dyDescent="0.3">
      <c r="B43" s="19"/>
      <c r="C43" s="19"/>
      <c r="D43" s="19"/>
    </row>
    <row r="44" spans="2:12" ht="19.05" x14ac:dyDescent="0.35">
      <c r="B44" s="158" t="s">
        <v>160</v>
      </c>
      <c r="C44" s="159"/>
      <c r="D44" s="159"/>
      <c r="E44" s="159"/>
      <c r="F44" s="160"/>
    </row>
    <row r="45" spans="2:12" x14ac:dyDescent="0.25">
      <c r="B45" s="161"/>
      <c r="C45" s="162"/>
      <c r="D45" s="162"/>
      <c r="E45" s="162"/>
      <c r="F45" s="163"/>
    </row>
    <row r="46" spans="2:12" ht="19.05" x14ac:dyDescent="0.35">
      <c r="B46" s="165" t="s">
        <v>152</v>
      </c>
      <c r="C46" s="166"/>
      <c r="D46" s="166"/>
      <c r="E46" s="166"/>
      <c r="F46" s="167"/>
    </row>
    <row r="47" spans="2:12" ht="16.3" x14ac:dyDescent="0.25">
      <c r="B47" s="164" t="s">
        <v>151</v>
      </c>
      <c r="C47" s="145"/>
      <c r="D47" s="60">
        <v>1</v>
      </c>
      <c r="E47" s="145" t="s">
        <v>5</v>
      </c>
      <c r="F47" s="146"/>
    </row>
    <row r="48" spans="2:12" x14ac:dyDescent="0.25">
      <c r="B48" s="67" t="s">
        <v>11</v>
      </c>
      <c r="C48" s="17" t="s">
        <v>7</v>
      </c>
      <c r="D48" s="17" t="s">
        <v>8</v>
      </c>
      <c r="E48" s="17" t="s">
        <v>9</v>
      </c>
      <c r="F48" s="53" t="s">
        <v>10</v>
      </c>
    </row>
    <row r="49" spans="2:6" x14ac:dyDescent="0.25">
      <c r="B49" s="169" t="s">
        <v>157</v>
      </c>
      <c r="C49" s="68" t="s">
        <v>12</v>
      </c>
      <c r="D49" s="68" t="s">
        <v>153</v>
      </c>
      <c r="E49" s="68">
        <f>D47*4</f>
        <v>4</v>
      </c>
      <c r="F49" s="55" t="s">
        <v>5</v>
      </c>
    </row>
    <row r="50" spans="2:6" x14ac:dyDescent="0.25">
      <c r="B50" s="169"/>
      <c r="C50" s="68" t="s">
        <v>39</v>
      </c>
      <c r="D50" s="68" t="s">
        <v>61</v>
      </c>
      <c r="E50" s="68">
        <f>D47*8</f>
        <v>8</v>
      </c>
      <c r="F50" s="55" t="s">
        <v>5</v>
      </c>
    </row>
    <row r="51" spans="2:6" x14ac:dyDescent="0.25">
      <c r="B51" s="169"/>
      <c r="C51" s="68" t="s">
        <v>56</v>
      </c>
      <c r="D51" s="68" t="s">
        <v>62</v>
      </c>
      <c r="E51" s="68">
        <f>D47*4</f>
        <v>4</v>
      </c>
      <c r="F51" s="55" t="s">
        <v>5</v>
      </c>
    </row>
    <row r="52" spans="2:6" x14ac:dyDescent="0.25">
      <c r="B52" s="169"/>
      <c r="C52" s="68" t="s">
        <v>64</v>
      </c>
      <c r="D52" s="68" t="s">
        <v>65</v>
      </c>
      <c r="E52" s="68">
        <f>(E50+E51)*2</f>
        <v>24</v>
      </c>
      <c r="F52" s="55" t="s">
        <v>5</v>
      </c>
    </row>
    <row r="53" spans="2:6" x14ac:dyDescent="0.25">
      <c r="B53" s="169"/>
      <c r="C53" s="68" t="s">
        <v>63</v>
      </c>
      <c r="D53" s="68" t="s">
        <v>66</v>
      </c>
      <c r="E53" s="68">
        <f>E52</f>
        <v>24</v>
      </c>
      <c r="F53" s="55" t="s">
        <v>5</v>
      </c>
    </row>
    <row r="54" spans="2:6" x14ac:dyDescent="0.25">
      <c r="B54" s="169"/>
      <c r="C54" s="68" t="s">
        <v>188</v>
      </c>
      <c r="D54" s="68" t="s">
        <v>17</v>
      </c>
      <c r="E54" s="68">
        <f>E53*2</f>
        <v>48</v>
      </c>
      <c r="F54" s="55" t="s">
        <v>5</v>
      </c>
    </row>
    <row r="55" spans="2:6" x14ac:dyDescent="0.25">
      <c r="B55" s="147" t="s">
        <v>150</v>
      </c>
      <c r="C55" s="65" t="s">
        <v>142</v>
      </c>
      <c r="D55" s="65" t="s">
        <v>144</v>
      </c>
      <c r="E55" s="68">
        <f>D47*16</f>
        <v>16</v>
      </c>
      <c r="F55" s="55" t="s">
        <v>5</v>
      </c>
    </row>
    <row r="56" spans="2:6" x14ac:dyDescent="0.25">
      <c r="B56" s="147"/>
      <c r="C56" s="65" t="s">
        <v>143</v>
      </c>
      <c r="D56" s="65" t="s">
        <v>145</v>
      </c>
      <c r="E56" s="68">
        <f>E55</f>
        <v>16</v>
      </c>
      <c r="F56" s="55" t="s">
        <v>5</v>
      </c>
    </row>
    <row r="57" spans="2:6" x14ac:dyDescent="0.25">
      <c r="B57" s="147"/>
      <c r="C57" s="65" t="s">
        <v>191</v>
      </c>
      <c r="D57" s="65" t="s">
        <v>192</v>
      </c>
      <c r="E57" s="68">
        <f>E56*2</f>
        <v>32</v>
      </c>
      <c r="F57" s="55" t="s">
        <v>5</v>
      </c>
    </row>
    <row r="58" spans="2:6" x14ac:dyDescent="0.25">
      <c r="B58" s="80"/>
      <c r="C58" s="68"/>
      <c r="D58" s="68"/>
      <c r="E58" s="68"/>
      <c r="F58" s="55"/>
    </row>
    <row r="59" spans="2:6" ht="19.05" x14ac:dyDescent="0.35">
      <c r="B59" s="165" t="s">
        <v>154</v>
      </c>
      <c r="C59" s="166"/>
      <c r="D59" s="166"/>
      <c r="E59" s="166"/>
      <c r="F59" s="167"/>
    </row>
    <row r="60" spans="2:6" ht="16.3" x14ac:dyDescent="0.25">
      <c r="B60" s="164" t="s">
        <v>151</v>
      </c>
      <c r="C60" s="145"/>
      <c r="D60" s="60">
        <v>1</v>
      </c>
      <c r="E60" s="145" t="s">
        <v>5</v>
      </c>
      <c r="F60" s="146"/>
    </row>
    <row r="61" spans="2:6" x14ac:dyDescent="0.25">
      <c r="B61" s="67" t="s">
        <v>11</v>
      </c>
      <c r="C61" s="17" t="s">
        <v>7</v>
      </c>
      <c r="D61" s="17" t="s">
        <v>8</v>
      </c>
      <c r="E61" s="17" t="s">
        <v>9</v>
      </c>
      <c r="F61" s="53" t="s">
        <v>10</v>
      </c>
    </row>
    <row r="62" spans="2:6" x14ac:dyDescent="0.25">
      <c r="B62" s="169" t="s">
        <v>158</v>
      </c>
      <c r="C62" s="68" t="s">
        <v>13</v>
      </c>
      <c r="D62" s="68" t="s">
        <v>155</v>
      </c>
      <c r="E62" s="68">
        <f>D60*4</f>
        <v>4</v>
      </c>
      <c r="F62" s="55" t="s">
        <v>5</v>
      </c>
    </row>
    <row r="63" spans="2:6" x14ac:dyDescent="0.25">
      <c r="B63" s="169"/>
      <c r="C63" s="68" t="s">
        <v>39</v>
      </c>
      <c r="D63" s="68" t="s">
        <v>61</v>
      </c>
      <c r="E63" s="68">
        <f>D60*12</f>
        <v>12</v>
      </c>
      <c r="F63" s="55" t="s">
        <v>5</v>
      </c>
    </row>
    <row r="64" spans="2:6" x14ac:dyDescent="0.25">
      <c r="B64" s="169"/>
      <c r="C64" s="68" t="s">
        <v>56</v>
      </c>
      <c r="D64" s="68" t="s">
        <v>62</v>
      </c>
      <c r="E64" s="68">
        <f>D60*8</f>
        <v>8</v>
      </c>
      <c r="F64" s="55" t="s">
        <v>5</v>
      </c>
    </row>
    <row r="65" spans="2:6" x14ac:dyDescent="0.25">
      <c r="B65" s="169"/>
      <c r="C65" s="68" t="s">
        <v>64</v>
      </c>
      <c r="D65" s="68" t="s">
        <v>65</v>
      </c>
      <c r="E65" s="68">
        <f>(E63+E64)*2</f>
        <v>40</v>
      </c>
      <c r="F65" s="55" t="s">
        <v>5</v>
      </c>
    </row>
    <row r="66" spans="2:6" x14ac:dyDescent="0.25">
      <c r="B66" s="169"/>
      <c r="C66" s="68" t="s">
        <v>63</v>
      </c>
      <c r="D66" s="68" t="s">
        <v>66</v>
      </c>
      <c r="E66" s="68">
        <f>E65</f>
        <v>40</v>
      </c>
      <c r="F66" s="55" t="s">
        <v>5</v>
      </c>
    </row>
    <row r="67" spans="2:6" x14ac:dyDescent="0.25">
      <c r="B67" s="169"/>
      <c r="C67" s="68" t="s">
        <v>188</v>
      </c>
      <c r="D67" s="68" t="s">
        <v>17</v>
      </c>
      <c r="E67" s="68">
        <f>E66*2</f>
        <v>80</v>
      </c>
      <c r="F67" s="55" t="s">
        <v>5</v>
      </c>
    </row>
    <row r="68" spans="2:6" x14ac:dyDescent="0.25">
      <c r="B68" s="147" t="s">
        <v>150</v>
      </c>
      <c r="C68" s="65" t="s">
        <v>142</v>
      </c>
      <c r="D68" s="65" t="s">
        <v>144</v>
      </c>
      <c r="E68" s="68">
        <f>D60*16</f>
        <v>16</v>
      </c>
      <c r="F68" s="55" t="s">
        <v>5</v>
      </c>
    </row>
    <row r="69" spans="2:6" x14ac:dyDescent="0.25">
      <c r="B69" s="147"/>
      <c r="C69" s="65" t="s">
        <v>143</v>
      </c>
      <c r="D69" s="65" t="s">
        <v>145</v>
      </c>
      <c r="E69" s="68">
        <f>E68</f>
        <v>16</v>
      </c>
      <c r="F69" s="55" t="s">
        <v>5</v>
      </c>
    </row>
    <row r="70" spans="2:6" x14ac:dyDescent="0.25">
      <c r="B70" s="147"/>
      <c r="C70" s="65" t="s">
        <v>191</v>
      </c>
      <c r="D70" s="65" t="s">
        <v>192</v>
      </c>
      <c r="E70" s="68">
        <f>E69*2</f>
        <v>32</v>
      </c>
      <c r="F70" s="55" t="s">
        <v>5</v>
      </c>
    </row>
    <row r="71" spans="2:6" x14ac:dyDescent="0.25">
      <c r="B71" s="81"/>
      <c r="C71" s="68"/>
      <c r="D71" s="68"/>
      <c r="E71" s="68"/>
      <c r="F71" s="55"/>
    </row>
    <row r="72" spans="2:6" ht="19.05" x14ac:dyDescent="0.35">
      <c r="B72" s="165" t="s">
        <v>156</v>
      </c>
      <c r="C72" s="166"/>
      <c r="D72" s="166"/>
      <c r="E72" s="166"/>
      <c r="F72" s="167"/>
    </row>
    <row r="73" spans="2:6" ht="16.3" x14ac:dyDescent="0.25">
      <c r="B73" s="164" t="s">
        <v>151</v>
      </c>
      <c r="C73" s="145"/>
      <c r="D73" s="60">
        <v>1</v>
      </c>
      <c r="E73" s="145" t="s">
        <v>5</v>
      </c>
      <c r="F73" s="146"/>
    </row>
    <row r="74" spans="2:6" x14ac:dyDescent="0.25">
      <c r="B74" s="67" t="s">
        <v>11</v>
      </c>
      <c r="C74" s="17" t="s">
        <v>7</v>
      </c>
      <c r="D74" s="17" t="s">
        <v>8</v>
      </c>
      <c r="E74" s="17" t="s">
        <v>9</v>
      </c>
      <c r="F74" s="53" t="s">
        <v>10</v>
      </c>
    </row>
    <row r="75" spans="2:6" x14ac:dyDescent="0.25">
      <c r="B75" s="169" t="s">
        <v>159</v>
      </c>
      <c r="C75" s="68" t="s">
        <v>1</v>
      </c>
      <c r="D75" s="68" t="s">
        <v>18</v>
      </c>
      <c r="E75" s="68">
        <f>D73*4</f>
        <v>4</v>
      </c>
      <c r="F75" s="55" t="s">
        <v>5</v>
      </c>
    </row>
    <row r="76" spans="2:6" x14ac:dyDescent="0.25">
      <c r="B76" s="169"/>
      <c r="C76" s="68" t="s">
        <v>39</v>
      </c>
      <c r="D76" s="68" t="s">
        <v>61</v>
      </c>
      <c r="E76" s="68">
        <f>D73*16</f>
        <v>16</v>
      </c>
      <c r="F76" s="55" t="s">
        <v>5</v>
      </c>
    </row>
    <row r="77" spans="2:6" x14ac:dyDescent="0.25">
      <c r="B77" s="169"/>
      <c r="C77" s="68" t="s">
        <v>56</v>
      </c>
      <c r="D77" s="68" t="s">
        <v>62</v>
      </c>
      <c r="E77" s="68">
        <f>D73*12</f>
        <v>12</v>
      </c>
      <c r="F77" s="55" t="s">
        <v>5</v>
      </c>
    </row>
    <row r="78" spans="2:6" x14ac:dyDescent="0.25">
      <c r="B78" s="169"/>
      <c r="C78" s="68" t="s">
        <v>64</v>
      </c>
      <c r="D78" s="68" t="s">
        <v>65</v>
      </c>
      <c r="E78" s="68">
        <f>(E76+E77)*2</f>
        <v>56</v>
      </c>
      <c r="F78" s="55" t="s">
        <v>5</v>
      </c>
    </row>
    <row r="79" spans="2:6" x14ac:dyDescent="0.25">
      <c r="B79" s="169"/>
      <c r="C79" s="68" t="s">
        <v>63</v>
      </c>
      <c r="D79" s="68" t="s">
        <v>66</v>
      </c>
      <c r="E79" s="68">
        <f>E78</f>
        <v>56</v>
      </c>
      <c r="F79" s="55" t="s">
        <v>5</v>
      </c>
    </row>
    <row r="80" spans="2:6" x14ac:dyDescent="0.25">
      <c r="B80" s="169"/>
      <c r="C80" s="68" t="s">
        <v>188</v>
      </c>
      <c r="D80" s="68" t="s">
        <v>17</v>
      </c>
      <c r="E80" s="68">
        <f>E79*2</f>
        <v>112</v>
      </c>
      <c r="F80" s="55" t="s">
        <v>5</v>
      </c>
    </row>
    <row r="81" spans="2:6" x14ac:dyDescent="0.25">
      <c r="B81" s="147" t="s">
        <v>150</v>
      </c>
      <c r="C81" s="65" t="s">
        <v>142</v>
      </c>
      <c r="D81" s="65" t="s">
        <v>144</v>
      </c>
      <c r="E81" s="68">
        <f>D73*16</f>
        <v>16</v>
      </c>
      <c r="F81" s="55" t="s">
        <v>5</v>
      </c>
    </row>
    <row r="82" spans="2:6" x14ac:dyDescent="0.25">
      <c r="B82" s="147"/>
      <c r="C82" s="65" t="s">
        <v>143</v>
      </c>
      <c r="D82" s="65" t="s">
        <v>145</v>
      </c>
      <c r="E82" s="68">
        <f>E81</f>
        <v>16</v>
      </c>
      <c r="F82" s="55" t="s">
        <v>5</v>
      </c>
    </row>
    <row r="83" spans="2:6" ht="14.95" thickBot="1" x14ac:dyDescent="0.3">
      <c r="B83" s="148"/>
      <c r="C83" s="56" t="s">
        <v>191</v>
      </c>
      <c r="D83" s="56" t="s">
        <v>192</v>
      </c>
      <c r="E83" s="57">
        <f>E82*2</f>
        <v>32</v>
      </c>
      <c r="F83" s="58" t="s">
        <v>5</v>
      </c>
    </row>
  </sheetData>
  <protectedRanges>
    <protectedRange sqref="E16:E27 E31:E37" name="Диапазон3"/>
    <protectedRange sqref="C6:D6 C4:D5" name="Диапазон1"/>
    <protectedRange sqref="C34" name="Диапазон2"/>
    <protectedRange sqref="E29" name="Диапазон3_1"/>
  </protectedRanges>
  <customSheetViews>
    <customSheetView guid="{A98B5FEF-3EC3-4722-9E97-94D4371E835A}" scale="85">
      <selection activeCell="C4" sqref="C4:D4"/>
      <pageMargins left="0.7" right="0.7" top="0.75" bottom="0.75" header="0.3" footer="0.3"/>
      <pageSetup paperSize="9" orientation="portrait" verticalDpi="0" r:id="rId1"/>
    </customSheetView>
    <customSheetView guid="{69D5BFA0-9323-4FEC-9D80-D8D82BC4E7DD}" scale="85">
      <selection activeCell="C4" sqref="C4:D4"/>
      <pageMargins left="0.7" right="0.7" top="0.75" bottom="0.75" header="0.3" footer="0.3"/>
      <pageSetup paperSize="9" orientation="portrait" verticalDpi="0" r:id="rId2"/>
    </customSheetView>
  </customSheetViews>
  <mergeCells count="42">
    <mergeCell ref="B81:B83"/>
    <mergeCell ref="B7:F7"/>
    <mergeCell ref="B72:F72"/>
    <mergeCell ref="B73:C73"/>
    <mergeCell ref="E73:F73"/>
    <mergeCell ref="B75:B80"/>
    <mergeCell ref="B49:B54"/>
    <mergeCell ref="B59:F59"/>
    <mergeCell ref="B60:C60"/>
    <mergeCell ref="E60:F60"/>
    <mergeCell ref="B62:B67"/>
    <mergeCell ref="B55:B57"/>
    <mergeCell ref="B68:B70"/>
    <mergeCell ref="B44:F44"/>
    <mergeCell ref="B45:F45"/>
    <mergeCell ref="B46:F46"/>
    <mergeCell ref="B47:C47"/>
    <mergeCell ref="E47:F47"/>
    <mergeCell ref="B31:B33"/>
    <mergeCell ref="B34:B37"/>
    <mergeCell ref="B14:F14"/>
    <mergeCell ref="B16:B21"/>
    <mergeCell ref="B22:B27"/>
    <mergeCell ref="B28:B30"/>
    <mergeCell ref="C9:D9"/>
    <mergeCell ref="E9:F9"/>
    <mergeCell ref="C10:D10"/>
    <mergeCell ref="E10:F10"/>
    <mergeCell ref="C11:D11"/>
    <mergeCell ref="E11:F11"/>
    <mergeCell ref="C5:D5"/>
    <mergeCell ref="E5:F5"/>
    <mergeCell ref="C8:D8"/>
    <mergeCell ref="E8:F8"/>
    <mergeCell ref="C6:D6"/>
    <mergeCell ref="E6:F6"/>
    <mergeCell ref="B1:F1"/>
    <mergeCell ref="B2:F2"/>
    <mergeCell ref="C3:D3"/>
    <mergeCell ref="E3:F3"/>
    <mergeCell ref="C4:D4"/>
    <mergeCell ref="E4:F4"/>
  </mergeCells>
  <dataValidations count="4">
    <dataValidation type="custom" errorStyle="information" allowBlank="1" showInputMessage="1" showErrorMessage="1" errorTitle="Ошибка кратности" error="Длина трассы не кратна стандартной длине ригеля (3 м). Добавить 1 дополнительный ригель?" sqref="C4:D4">
      <formula1>MOD(C4,3)=0</formula1>
    </dataValidation>
    <dataValidation type="custom" errorStyle="information" showErrorMessage="1" errorTitle="Ошибка кратности" error="Шаг колонн не кратен заданной длине пролета. Добавить дополнительную колонну?" sqref="C5:D5">
      <formula1>MOD(C4,C5)=0</formula1>
    </dataValidation>
    <dataValidation type="list" allowBlank="1" showInputMessage="1" showErrorMessage="1" sqref="C34">
      <formula1>"ВЫБРАТЬ КОД!, BPD4110HDZ,BPD4112HDZ,BPD4115HDZ,BPD4118HDZ,BPD4120HDZ,BPD4121HDZ,"</formula1>
    </dataValidation>
    <dataValidation errorStyle="information" allowBlank="1" showInputMessage="1" showErrorMessage="1" errorTitle="Ошибка кратности" error="Шаг усатновки подвесов не кратен длине трассы. Количество подвесов округлено в большую сторону." sqref="C6:D6"/>
  </dataValidations>
  <pageMargins left="0.7" right="0.7" top="0.75" bottom="0.75" header="0.3" footer="0.3"/>
  <pageSetup paperSize="9" orientation="portrait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2D050"/>
  </sheetPr>
  <dimension ref="B1:F23"/>
  <sheetViews>
    <sheetView zoomScale="85" zoomScaleNormal="85" workbookViewId="0">
      <selection activeCell="C4" sqref="C4:D4"/>
    </sheetView>
  </sheetViews>
  <sheetFormatPr defaultRowHeight="14.3" x14ac:dyDescent="0.25"/>
  <cols>
    <col min="2" max="2" width="50.875" bestFit="1" customWidth="1"/>
    <col min="3" max="3" width="16.25" bestFit="1" customWidth="1"/>
    <col min="4" max="4" width="37.375" bestFit="1" customWidth="1"/>
  </cols>
  <sheetData>
    <row r="1" spans="2:6" ht="19.05" x14ac:dyDescent="0.35">
      <c r="B1" s="137" t="s">
        <v>135</v>
      </c>
      <c r="C1" s="137"/>
      <c r="D1" s="137"/>
      <c r="E1" s="137"/>
      <c r="F1" s="137"/>
    </row>
    <row r="2" spans="2:6" ht="19.05" x14ac:dyDescent="0.35">
      <c r="B2" s="137" t="s">
        <v>31</v>
      </c>
      <c r="C2" s="137"/>
      <c r="D2" s="137"/>
      <c r="E2" s="137"/>
      <c r="F2" s="137"/>
    </row>
    <row r="3" spans="2:6" x14ac:dyDescent="0.25">
      <c r="B3" s="10" t="s">
        <v>16</v>
      </c>
      <c r="C3" s="141" t="s">
        <v>32</v>
      </c>
      <c r="D3" s="141"/>
      <c r="E3" s="139" t="s">
        <v>33</v>
      </c>
      <c r="F3" s="140"/>
    </row>
    <row r="4" spans="2:6" x14ac:dyDescent="0.25">
      <c r="B4" s="48" t="s">
        <v>2</v>
      </c>
      <c r="C4" s="142">
        <v>6</v>
      </c>
      <c r="D4" s="142"/>
      <c r="E4" s="138" t="s">
        <v>3</v>
      </c>
      <c r="F4" s="138"/>
    </row>
    <row r="5" spans="2:6" x14ac:dyDescent="0.25">
      <c r="B5" s="48" t="s">
        <v>34</v>
      </c>
      <c r="C5" s="142">
        <v>3</v>
      </c>
      <c r="D5" s="142"/>
      <c r="E5" s="138" t="s">
        <v>3</v>
      </c>
      <c r="F5" s="138"/>
    </row>
    <row r="6" spans="2:6" ht="14.95" x14ac:dyDescent="0.25">
      <c r="B6" s="149"/>
      <c r="C6" s="149"/>
      <c r="D6" s="149"/>
      <c r="E6" s="149"/>
      <c r="F6" s="149"/>
    </row>
    <row r="7" spans="2:6" x14ac:dyDescent="0.25">
      <c r="B7" s="21" t="s">
        <v>68</v>
      </c>
      <c r="C7" s="143">
        <f>ROUNDUP(C4/C5+1,0)</f>
        <v>3</v>
      </c>
      <c r="D7" s="143"/>
      <c r="E7" s="168" t="s">
        <v>5</v>
      </c>
      <c r="F7" s="168"/>
    </row>
    <row r="8" spans="2:6" ht="14.95" x14ac:dyDescent="0.25">
      <c r="B8" s="19"/>
      <c r="C8" s="19"/>
      <c r="D8" s="19"/>
      <c r="E8" s="19"/>
      <c r="F8" s="19"/>
    </row>
    <row r="9" spans="2:6" ht="14.95" x14ac:dyDescent="0.25">
      <c r="B9" s="7"/>
      <c r="E9" s="7"/>
    </row>
    <row r="10" spans="2:6" ht="19.05" x14ac:dyDescent="0.35">
      <c r="B10" s="137" t="s">
        <v>15</v>
      </c>
      <c r="C10" s="137"/>
      <c r="D10" s="137"/>
      <c r="E10" s="137"/>
      <c r="F10" s="137"/>
    </row>
    <row r="11" spans="2:6" x14ac:dyDescent="0.25">
      <c r="B11" s="46" t="s">
        <v>11</v>
      </c>
      <c r="C11" s="17" t="s">
        <v>7</v>
      </c>
      <c r="D11" s="17" t="s">
        <v>8</v>
      </c>
      <c r="E11" s="17" t="s">
        <v>9</v>
      </c>
      <c r="F11" s="17" t="s">
        <v>10</v>
      </c>
    </row>
    <row r="12" spans="2:6" x14ac:dyDescent="0.25">
      <c r="B12" s="170" t="s">
        <v>132</v>
      </c>
      <c r="C12" s="47" t="s">
        <v>1</v>
      </c>
      <c r="D12" s="47" t="s">
        <v>60</v>
      </c>
      <c r="E12" s="45">
        <f>C7*2</f>
        <v>6</v>
      </c>
      <c r="F12" s="47" t="s">
        <v>5</v>
      </c>
    </row>
    <row r="13" spans="2:6" x14ac:dyDescent="0.25">
      <c r="B13" s="170"/>
      <c r="C13" s="47" t="s">
        <v>39</v>
      </c>
      <c r="D13" s="47" t="s">
        <v>61</v>
      </c>
      <c r="E13" s="45">
        <f>C7*4</f>
        <v>12</v>
      </c>
      <c r="F13" s="47" t="s">
        <v>5</v>
      </c>
    </row>
    <row r="14" spans="2:6" x14ac:dyDescent="0.25">
      <c r="B14" s="170"/>
      <c r="C14" s="47" t="s">
        <v>56</v>
      </c>
      <c r="D14" s="47" t="s">
        <v>62</v>
      </c>
      <c r="E14" s="45">
        <f>C7*3</f>
        <v>9</v>
      </c>
      <c r="F14" s="47" t="s">
        <v>5</v>
      </c>
    </row>
    <row r="15" spans="2:6" x14ac:dyDescent="0.25">
      <c r="B15" s="170"/>
      <c r="C15" s="47" t="s">
        <v>64</v>
      </c>
      <c r="D15" s="47" t="s">
        <v>65</v>
      </c>
      <c r="E15" s="45">
        <f>(E14+E13)*2</f>
        <v>42</v>
      </c>
      <c r="F15" s="47" t="s">
        <v>5</v>
      </c>
    </row>
    <row r="16" spans="2:6" x14ac:dyDescent="0.25">
      <c r="B16" s="170"/>
      <c r="C16" s="47" t="s">
        <v>63</v>
      </c>
      <c r="D16" s="47" t="s">
        <v>66</v>
      </c>
      <c r="E16" s="45">
        <f>E15</f>
        <v>42</v>
      </c>
      <c r="F16" s="47" t="s">
        <v>5</v>
      </c>
    </row>
    <row r="17" spans="2:6" x14ac:dyDescent="0.25">
      <c r="B17" s="170"/>
      <c r="C17" s="68" t="s">
        <v>188</v>
      </c>
      <c r="D17" s="68" t="s">
        <v>17</v>
      </c>
      <c r="E17" s="45">
        <f>E16*2</f>
        <v>84</v>
      </c>
      <c r="F17" s="47" t="s">
        <v>5</v>
      </c>
    </row>
    <row r="18" spans="2:6" x14ac:dyDescent="0.25">
      <c r="B18" s="171" t="s">
        <v>133</v>
      </c>
      <c r="C18" s="47" t="s">
        <v>93</v>
      </c>
      <c r="D18" s="47" t="s">
        <v>134</v>
      </c>
      <c r="E18" s="45">
        <f>C7*2</f>
        <v>6</v>
      </c>
      <c r="F18" s="47" t="s">
        <v>5</v>
      </c>
    </row>
    <row r="19" spans="2:6" x14ac:dyDescent="0.25">
      <c r="B19" s="171"/>
      <c r="C19" s="50" t="s">
        <v>142</v>
      </c>
      <c r="D19" s="50" t="s">
        <v>144</v>
      </c>
      <c r="E19" s="49">
        <f>E18*2</f>
        <v>12</v>
      </c>
      <c r="F19" s="50" t="s">
        <v>5</v>
      </c>
    </row>
    <row r="20" spans="2:6" x14ac:dyDescent="0.25">
      <c r="B20" s="171"/>
      <c r="C20" s="47" t="s">
        <v>143</v>
      </c>
      <c r="D20" s="45" t="s">
        <v>145</v>
      </c>
      <c r="E20" s="45">
        <f>E19</f>
        <v>12</v>
      </c>
      <c r="F20" s="47" t="s">
        <v>5</v>
      </c>
    </row>
    <row r="21" spans="2:6" x14ac:dyDescent="0.25">
      <c r="B21" s="171"/>
      <c r="C21" s="7" t="s">
        <v>85</v>
      </c>
      <c r="D21" s="51" t="s">
        <v>138</v>
      </c>
      <c r="E21" s="7">
        <f>C7</f>
        <v>3</v>
      </c>
      <c r="F21" s="50" t="s">
        <v>3</v>
      </c>
    </row>
    <row r="22" spans="2:6" x14ac:dyDescent="0.25">
      <c r="B22" s="171"/>
      <c r="C22" s="50" t="s">
        <v>139</v>
      </c>
      <c r="D22" s="47" t="s">
        <v>140</v>
      </c>
      <c r="E22" s="45">
        <f>E21*2</f>
        <v>6</v>
      </c>
      <c r="F22" s="50" t="s">
        <v>5</v>
      </c>
    </row>
    <row r="23" spans="2:6" x14ac:dyDescent="0.25">
      <c r="B23" s="171"/>
      <c r="C23" s="50" t="s">
        <v>131</v>
      </c>
      <c r="D23" s="47" t="s">
        <v>190</v>
      </c>
      <c r="E23" s="45">
        <f>E22</f>
        <v>6</v>
      </c>
      <c r="F23" s="50" t="s">
        <v>5</v>
      </c>
    </row>
  </sheetData>
  <protectedRanges>
    <protectedRange sqref="E22:E23 E12:E20" name="Диапазон3"/>
    <protectedRange sqref="C4:D5" name="Диапазон1"/>
  </protectedRanges>
  <customSheetViews>
    <customSheetView guid="{A98B5FEF-3EC3-4722-9E97-94D4371E835A}" scale="85">
      <selection activeCell="C4" sqref="C4:D4"/>
      <pageMargins left="0.7" right="0.7" top="0.75" bottom="0.75" header="0.3" footer="0.3"/>
    </customSheetView>
    <customSheetView guid="{69D5BFA0-9323-4FEC-9D80-D8D82BC4E7DD}" scale="85">
      <selection activeCell="C4" sqref="C4:D4"/>
      <pageMargins left="0.7" right="0.7" top="0.75" bottom="0.75" header="0.3" footer="0.3"/>
    </customSheetView>
  </customSheetViews>
  <mergeCells count="14">
    <mergeCell ref="B10:F10"/>
    <mergeCell ref="B12:B17"/>
    <mergeCell ref="B18:B23"/>
    <mergeCell ref="C5:D5"/>
    <mergeCell ref="E5:F5"/>
    <mergeCell ref="C7:D7"/>
    <mergeCell ref="E7:F7"/>
    <mergeCell ref="B6:F6"/>
    <mergeCell ref="B1:F1"/>
    <mergeCell ref="B2:F2"/>
    <mergeCell ref="C3:D3"/>
    <mergeCell ref="E3:F3"/>
    <mergeCell ref="C4:D4"/>
    <mergeCell ref="E4:F4"/>
  </mergeCells>
  <dataValidations count="2">
    <dataValidation errorStyle="information" allowBlank="1" showInputMessage="1" showErrorMessage="1" errorTitle="Ошибка кратности" error="Длина трассы не кратна стандартной длине ригеля (3 м). Добавить 1 дополнительный ригель?" sqref="C4:D4"/>
    <dataValidation type="custom" errorStyle="information" showErrorMessage="1" errorTitle="Ошибка кратности" error="Шаг колонн не кратен заданной длине пролета. Добавить дополнительную колонну?" sqref="C5:D5">
      <formula1>MOD(C4,C5)=0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Справка</vt:lpstr>
      <vt:lpstr>Расчет снега</vt:lpstr>
      <vt:lpstr>Расчет гололеда</vt:lpstr>
      <vt:lpstr>Выбор конфигурации</vt:lpstr>
      <vt:lpstr>Одностоечная</vt:lpstr>
      <vt:lpstr>Плоская</vt:lpstr>
      <vt:lpstr>Фермовая</vt:lpstr>
      <vt:lpstr>Безригельная верхняя</vt:lpstr>
      <vt:lpstr>Безригельная боковая</vt:lpstr>
      <vt:lpstr>Лист2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Хестанов Николай Владимирович</dc:creator>
  <cp:lastModifiedBy>chekunidze</cp:lastModifiedBy>
  <dcterms:created xsi:type="dcterms:W3CDTF">2016-04-21T08:25:36Z</dcterms:created>
  <dcterms:modified xsi:type="dcterms:W3CDTF">2022-02-25T08:46:23Z</dcterms:modified>
</cp:coreProperties>
</file>