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2"/>
  </bookViews>
  <sheets>
    <sheet name="Плиты DP - 90 мин" sheetId="1" r:id="rId1"/>
    <sheet name="Подушки DB - 120 мин" sheetId="2" r:id="rId2"/>
    <sheet name="Пеноблок DT - 90 мин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<sst xmlns="http://schemas.openxmlformats.org/spreadsheetml/2006/main" count="56" uniqueCount="32">
  <si>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 xml:space="preserve">   - поля для ввода</t>
  </si>
  <si>
    <t xml:space="preserve">   А - ширина проема</t>
  </si>
  <si>
    <t xml:space="preserve">   H - высота проема</t>
  </si>
  <si>
    <t>м</t>
  </si>
  <si>
    <t>Введите данные</t>
  </si>
  <si>
    <t>Материалы для проходки</t>
  </si>
  <si>
    <t>DP1201</t>
  </si>
  <si>
    <t>шт</t>
  </si>
  <si>
    <t>DS1201</t>
  </si>
  <si>
    <t xml:space="preserve">   Q - количество проемов</t>
  </si>
  <si>
    <t xml:space="preserve">   Герметик огнезащитный</t>
  </si>
  <si>
    <t xml:space="preserve">   Плита из мин. волокна с огнестойким покрытием</t>
  </si>
  <si>
    <t>кг</t>
  </si>
  <si>
    <t>%</t>
  </si>
  <si>
    <t>DB1801</t>
  </si>
  <si>
    <t>DB1802</t>
  </si>
  <si>
    <t>DB1803</t>
  </si>
  <si>
    <t>DB1804</t>
  </si>
  <si>
    <t>DB1805</t>
  </si>
  <si>
    <t>Подушка огнестойкая 120х100х25</t>
  </si>
  <si>
    <t>Подушка огнестойкая 120х150х30</t>
  </si>
  <si>
    <t>Подушка огнестойкая 120х200х30</t>
  </si>
  <si>
    <t>Подушка огнестойкая 120х250х35</t>
  </si>
  <si>
    <t>Подушка огнестойкая 120х300х35</t>
  </si>
  <si>
    <t>мм</t>
  </si>
  <si>
    <t>Герметик огнезащитный</t>
  </si>
  <si>
    <t xml:space="preserve">   Q - количество проходов</t>
  </si>
  <si>
    <t xml:space="preserve">   А - ширина лотка (выбрать из списка)</t>
  </si>
  <si>
    <t xml:space="preserve">   H - высота лотка (выбрать из списка)</t>
  </si>
  <si>
    <t xml:space="preserve">   D - % заполнения лотка кабелем (рек. не более 50)</t>
  </si>
  <si>
    <t>DT1201</t>
  </si>
  <si>
    <t>Пеноблок огнезащитный 1000х120х30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</si>
</sst>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1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14</xdr:row>
      <xdr:rowOff>171450</xdr:rowOff>
    </xdr:from>
    <xdr:to>
      <xdr:col>4</xdr:col>
      <xdr:colOff>552450</xdr:colOff>
      <xdr:row>259</xdr:row>
      <xdr:rowOff>47625</xdr:rowOff>
    </xdr:to>
    <xdr:pic>
      <xdr:nvPicPr>
        <xdr:cNvPr id="1" name="Рисунок 1" descr="Чертеж1-Mod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533650"/>
          <a:ext cx="42576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17</xdr:row>
      <xdr:rowOff>123825</xdr:rowOff>
    </xdr:from>
    <xdr:to>
      <xdr:col>5</xdr:col>
      <xdr:colOff>28575</xdr:colOff>
      <xdr:row>257</xdr:row>
      <xdr:rowOff>180975</xdr:rowOff>
    </xdr:to>
    <xdr:pic>
      <xdr:nvPicPr>
        <xdr:cNvPr id="1" name="Рисунок 1" descr="Чертеж2.jpg"/>
        <xdr:cNvPicPr preferRelativeResize="1">
          <a:picLocks noChangeAspect="1"/>
        </xdr:cNvPicPr>
      </xdr:nvPicPr>
      <xdr:blipFill>
        <a:blip r:embed="rId1"/>
        <a:srcRect t="7647" r="2537" b="4791"/>
        <a:stretch>
          <a:fillRect/>
        </a:stretch>
      </xdr:blipFill>
      <xdr:spPr>
        <a:xfrm>
          <a:off x="1066800" y="2876550"/>
          <a:ext cx="43434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19</xdr:row>
      <xdr:rowOff>104775</xdr:rowOff>
    </xdr:from>
    <xdr:to>
      <xdr:col>5</xdr:col>
      <xdr:colOff>19050</xdr:colOff>
      <xdr:row>259</xdr:row>
      <xdr:rowOff>161925</xdr:rowOff>
    </xdr:to>
    <xdr:pic>
      <xdr:nvPicPr>
        <xdr:cNvPr id="1" name="Рисунок 1" descr="Чертеж2.jpg"/>
        <xdr:cNvPicPr preferRelativeResize="1">
          <a:picLocks noChangeAspect="1"/>
        </xdr:cNvPicPr>
      </xdr:nvPicPr>
      <xdr:blipFill>
        <a:blip r:embed="rId1"/>
        <a:srcRect t="7647" r="2537" b="4791"/>
        <a:stretch>
          <a:fillRect/>
        </a:stretch>
      </xdr:blipFill>
      <xdr:spPr>
        <a:xfrm>
          <a:off x="1057275" y="2857500"/>
          <a:ext cx="43434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C1:F14"/>
  <sheetViews>
    <sheetView zoomScale="130" zoomScaleNormal="130" zoomScalePageLayoutView="0" workbookViewId="0" topLeftCell="A1">
      <selection activeCell="H1" sqref="H1"/>
    </sheetView>
  </sheetViews>
  <sheetFormatPr defaultColWidth="9.140625" defaultRowHeight="15"/>
  <cols>
    <col min="1" max="2" width="3.7109375" style="0" customWidth="1"/>
    <col min="4" max="4" width="52.421875" style="0" customWidth="1"/>
    <col min="5" max="5" width="9.140625" style="2" customWidth="1"/>
  </cols>
  <sheetData>
    <row r="1" spans="3:4" ht="15.75">
      <c r="C1" s="1"/>
      <c r="D1" s="3" t="s">
        <v>0</v>
      </c>
    </row>
    <row r="3" ht="15.75">
      <c r="D3" s="6" t="s">
        <v>4</v>
      </c>
    </row>
    <row r="5" spans="4:6" ht="15.75">
      <c r="D5" s="4" t="s">
        <v>1</v>
      </c>
      <c r="E5" s="9">
        <v>1</v>
      </c>
      <c r="F5" s="5" t="s">
        <v>3</v>
      </c>
    </row>
    <row r="6" spans="4:6" ht="15.75">
      <c r="D6" s="4" t="s">
        <v>2</v>
      </c>
      <c r="E6" s="9">
        <v>1</v>
      </c>
      <c r="F6" s="5" t="s">
        <v>3</v>
      </c>
    </row>
    <row r="7" spans="4:6" ht="15.75">
      <c r="D7" s="4" t="s">
        <v>9</v>
      </c>
      <c r="E7" s="9">
        <v>0</v>
      </c>
      <c r="F7" s="5"/>
    </row>
    <row r="8" ht="15" hidden="1"/>
    <row r="10" ht="15.75">
      <c r="D10" s="6" t="s">
        <v>5</v>
      </c>
    </row>
    <row r="11" ht="15" hidden="1"/>
    <row r="13" spans="3:6" ht="15.75">
      <c r="C13" s="7" t="s">
        <v>6</v>
      </c>
      <c r="D13" s="7" t="s">
        <v>11</v>
      </c>
      <c r="E13" s="11">
        <f>IF(AND($E$5&gt;0,$E$6&gt;0,$E$7&gt;0),2*$E$7*CEILING($E$5*$E$6*4,1),0)</f>
        <v>0</v>
      </c>
      <c r="F13" s="8" t="s">
        <v>7</v>
      </c>
    </row>
    <row r="14" spans="3:6" ht="15.75">
      <c r="C14" s="7" t="s">
        <v>8</v>
      </c>
      <c r="D14" s="7" t="s">
        <v>10</v>
      </c>
      <c r="E14" s="11">
        <f>ROUNDUP($E$13*SQRT(3),2)</f>
        <v>0</v>
      </c>
      <c r="F14" s="8" t="s">
        <v>12</v>
      </c>
    </row>
    <row r="16" ht="15"/>
    <row r="17" ht="15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</sheetData>
  <sheetProtection password="DDE2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C1:AL16"/>
  <sheetViews>
    <sheetView zoomScale="130" zoomScaleNormal="130" zoomScalePageLayoutView="0" workbookViewId="0" topLeftCell="A1">
      <selection activeCell="E11" sqref="E11"/>
    </sheetView>
  </sheetViews>
  <sheetFormatPr defaultColWidth="9.140625" defaultRowHeight="15"/>
  <cols>
    <col min="1" max="2" width="3.7109375" style="0" customWidth="1"/>
    <col min="4" max="4" width="55.00390625" style="0" customWidth="1"/>
    <col min="5" max="5" width="9.140625" style="2" customWidth="1"/>
    <col min="11" max="35" width="9.140625" style="0" customWidth="1"/>
    <col min="36" max="36" width="9.140625" style="0" hidden="1" customWidth="1"/>
    <col min="37" max="37" width="0" style="10" hidden="1" customWidth="1"/>
    <col min="38" max="38" width="33.00390625" style="10" hidden="1" customWidth="1"/>
  </cols>
  <sheetData>
    <row r="1" spans="3:38" ht="15.75">
      <c r="C1" s="1"/>
      <c r="D1" s="3" t="s">
        <v>0</v>
      </c>
      <c r="AK1" s="10" t="s">
        <v>14</v>
      </c>
      <c r="AL1" s="10" t="s">
        <v>19</v>
      </c>
    </row>
    <row r="2" spans="37:38" ht="15" hidden="1">
      <c r="AK2" s="10" t="s">
        <v>15</v>
      </c>
      <c r="AL2" s="10" t="s">
        <v>20</v>
      </c>
    </row>
    <row r="3" spans="37:38" ht="15">
      <c r="AK3" s="10" t="s">
        <v>16</v>
      </c>
      <c r="AL3" s="10" t="s">
        <v>21</v>
      </c>
    </row>
    <row r="4" spans="4:38" ht="15.75">
      <c r="D4" s="6" t="s">
        <v>4</v>
      </c>
      <c r="AK4" s="10" t="s">
        <v>17</v>
      </c>
      <c r="AL4" s="10" t="s">
        <v>22</v>
      </c>
    </row>
    <row r="5" spans="37:38" ht="15">
      <c r="AK5" s="10" t="s">
        <v>18</v>
      </c>
      <c r="AL5" s="10" t="s">
        <v>23</v>
      </c>
    </row>
    <row r="6" spans="4:38" ht="15.75">
      <c r="D6" s="4" t="s">
        <v>27</v>
      </c>
      <c r="E6" s="9">
        <v>50</v>
      </c>
      <c r="F6" s="5" t="s">
        <v>24</v>
      </c>
      <c r="AJ6" s="13"/>
      <c r="AK6" s="14"/>
      <c r="AL6" s="14"/>
    </row>
    <row r="7" spans="4:38" ht="15.75">
      <c r="D7" s="4" t="s">
        <v>28</v>
      </c>
      <c r="E7" s="9">
        <v>50</v>
      </c>
      <c r="F7" s="5" t="s">
        <v>24</v>
      </c>
      <c r="AJ7" s="13"/>
      <c r="AK7" s="14">
        <f>IF($E$6=50,1,IF(AND($E$6&lt;400,$E$6&gt;0),2,4))</f>
        <v>1</v>
      </c>
      <c r="AL7" s="14"/>
    </row>
    <row r="8" spans="4:38" ht="15.75">
      <c r="D8" s="4" t="s">
        <v>29</v>
      </c>
      <c r="E8" s="9">
        <v>0</v>
      </c>
      <c r="F8" s="5" t="s">
        <v>13</v>
      </c>
      <c r="AJ8" s="13"/>
      <c r="AK8" s="14">
        <f>IF(AND(OR(E8=0,E8&gt;0),E8&lt;100),$E$7*(100-$E$8)/100,0)</f>
        <v>50</v>
      </c>
      <c r="AL8" s="14">
        <f>IF($C$15=$AK$1,25,IF(OR($C$15=$AK$2,$C$15=AK3),30,IF(OR($C$15=$AK$4,$C$15=$AK$5),35,0)))</f>
        <v>25</v>
      </c>
    </row>
    <row r="9" spans="4:38" ht="15.75">
      <c r="D9" s="4" t="s">
        <v>26</v>
      </c>
      <c r="E9" s="9">
        <v>0</v>
      </c>
      <c r="F9" s="5" t="s">
        <v>7</v>
      </c>
      <c r="AJ9" s="13"/>
      <c r="AK9" s="14">
        <f>CEILING($AK$8/$AL$8,1)</f>
        <v>2</v>
      </c>
      <c r="AL9" s="14"/>
    </row>
    <row r="10" spans="36:38" ht="15" hidden="1">
      <c r="AJ10" s="13"/>
      <c r="AK10" s="14"/>
      <c r="AL10" s="14"/>
    </row>
    <row r="11" spans="36:38" ht="15">
      <c r="AJ11" s="13"/>
      <c r="AK11" s="14"/>
      <c r="AL11" s="14"/>
    </row>
    <row r="12" spans="4:38" ht="15.75">
      <c r="D12" s="6" t="s">
        <v>5</v>
      </c>
      <c r="AJ12" s="13"/>
      <c r="AK12" s="14"/>
      <c r="AL12" s="14"/>
    </row>
    <row r="13" spans="36:38" ht="15" hidden="1">
      <c r="AJ13" s="13"/>
      <c r="AK13" s="14"/>
      <c r="AL13" s="14"/>
    </row>
    <row r="14" spans="36:38" ht="15">
      <c r="AJ14" s="13"/>
      <c r="AK14" s="14"/>
      <c r="AL14" s="14"/>
    </row>
    <row r="15" spans="3:6" ht="15.75">
      <c r="C15" s="12" t="str">
        <f>IF($E$6&lt;150,$AK$1,IF($E$6=150,$AK$2,IF($E$6=200,$AK$3,IF($E$6=300,$AK$5,IF($E$6=400,$AK$3,IF($E$6=500,$AK$4,IF($E$6=600,$AK$2,0)))))))</f>
        <v>DB1801</v>
      </c>
      <c r="D15" s="12" t="str">
        <f>VLOOKUP(C:C,AK:AL,2,FALSE)</f>
        <v>Подушка огнестойкая 120х100х25</v>
      </c>
      <c r="E15" s="11">
        <f>IF(AND($E$6&gt;0,$E$7&gt;0,$E$9&gt;0),$AK$7*$AK$9*ROUNDUP($E$9,0),0)</f>
        <v>0</v>
      </c>
      <c r="F15" s="8" t="s">
        <v>7</v>
      </c>
    </row>
    <row r="16" spans="3:6" ht="15.75">
      <c r="C16" s="12" t="s">
        <v>8</v>
      </c>
      <c r="D16" s="12" t="s">
        <v>25</v>
      </c>
      <c r="E16" s="11">
        <f>IF(AND($E$6&gt;0,$E$7&gt;0,$E$9&gt;0),CEILING($E$9,1)*CEILING(E15*SQRT(0.1)/10,0.01),0)</f>
        <v>0</v>
      </c>
      <c r="F16" s="8" t="s">
        <v>12</v>
      </c>
    </row>
    <row r="19" ht="15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</sheetData>
  <sheetProtection password="DDE2" sheet="1" objects="1" scenarios="1"/>
  <dataValidations count="2">
    <dataValidation type="list" allowBlank="1" showInputMessage="1" showErrorMessage="1" sqref="E7">
      <formula1>"30,50,80,100"</formula1>
    </dataValidation>
    <dataValidation type="list" allowBlank="1" showInputMessage="1" showErrorMessage="1" sqref="E6">
      <formula1>"50,80,100,150,200,300,400,500,600"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C3:F18"/>
  <sheetViews>
    <sheetView tabSelected="1" zoomScale="130" zoomScaleNormal="130" zoomScalePageLayoutView="0" workbookViewId="0" topLeftCell="A3">
      <selection activeCell="E13" sqref="E13"/>
    </sheetView>
  </sheetViews>
  <sheetFormatPr defaultColWidth="9.140625" defaultRowHeight="15"/>
  <cols>
    <col min="1" max="2" width="3.7109375" style="0" customWidth="1"/>
    <col min="4" max="4" width="55.00390625" style="0" customWidth="1"/>
    <col min="5" max="5" width="9.140625" style="2" customWidth="1"/>
    <col min="11" max="36" width="9.140625" style="0" customWidth="1"/>
  </cols>
  <sheetData>
    <row r="1" ht="15" hidden="1"/>
    <row r="2" ht="15" hidden="1"/>
    <row r="3" spans="3:4" ht="15.75">
      <c r="C3" s="1"/>
      <c r="D3" s="3" t="s">
        <v>0</v>
      </c>
    </row>
    <row r="5" ht="15" hidden="1"/>
    <row r="6" ht="15.75">
      <c r="D6" s="6" t="s">
        <v>4</v>
      </c>
    </row>
    <row r="8" spans="4:6" ht="15.75">
      <c r="D8" s="4" t="s">
        <v>27</v>
      </c>
      <c r="E8" s="9">
        <v>50</v>
      </c>
      <c r="F8" s="5" t="s">
        <v>24</v>
      </c>
    </row>
    <row r="9" spans="4:6" ht="15.75">
      <c r="D9" s="4" t="s">
        <v>28</v>
      </c>
      <c r="E9" s="9">
        <v>50</v>
      </c>
      <c r="F9" s="5" t="s">
        <v>24</v>
      </c>
    </row>
    <row r="10" spans="4:6" ht="15.75">
      <c r="D10" s="4" t="s">
        <v>29</v>
      </c>
      <c r="E10" s="9">
        <v>0</v>
      </c>
      <c r="F10" s="5" t="s">
        <v>13</v>
      </c>
    </row>
    <row r="11" spans="4:6" ht="15.75">
      <c r="D11" s="4" t="s">
        <v>26</v>
      </c>
      <c r="E11" s="9">
        <v>0</v>
      </c>
      <c r="F11" s="5" t="s">
        <v>7</v>
      </c>
    </row>
    <row r="12" ht="15" hidden="1"/>
    <row r="14" ht="15.75">
      <c r="D14" s="6" t="s">
        <v>5</v>
      </c>
    </row>
    <row r="15" ht="15" hidden="1"/>
    <row r="17" spans="3:6" ht="15.75">
      <c r="C17" s="7" t="s">
        <v>30</v>
      </c>
      <c r="D17" s="7" t="s">
        <v>31</v>
      </c>
      <c r="E17" s="11">
        <f>2*$E$11*ROUNDUP(($E$8*$E$9*(100-$E$10)/30)/100000,2)</f>
        <v>0</v>
      </c>
      <c r="F17" s="8" t="s">
        <v>3</v>
      </c>
    </row>
    <row r="18" spans="3:6" ht="15.75">
      <c r="C18" s="7" t="s">
        <v>8</v>
      </c>
      <c r="D18" s="7" t="s">
        <v>25</v>
      </c>
      <c r="E18" s="11">
        <f>CEILING($E$17/SQRT(3),0.01)</f>
        <v>0</v>
      </c>
      <c r="F18" s="8" t="s">
        <v>12</v>
      </c>
    </row>
    <row r="21" ht="15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</sheetData>
  <sheetProtection password="DDE2" sheet="1" objects="1" scenarios="1"/>
  <dataValidations count="2">
    <dataValidation type="list" allowBlank="1" showInputMessage="1" showErrorMessage="1" sqref="E8">
      <formula1>"50,80,100,150,200,300,400,500,600"</formula1>
    </dataValidation>
    <dataValidation type="list" allowBlank="1" showInputMessage="1" showErrorMessage="1" sqref="E9">
      <formula1>"30,50,80,100"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2012-04-26T11:59:16Z</dcterms:created>
  <dcterms:modified xsi:type="dcterms:W3CDTF">2012-05-23T07:52:39Z</dcterms:modified>
  <cp:category/>
  <cp:version/>
  <cp:contentType/>
  <cp:contentStatus/>
</cp:coreProperties>
</file>